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drawings/drawing50.xml" ContentType="application/vnd.openxmlformats-officedocument.drawing+xml"/>
  <Override PartName="/xl/charts/chart48.xml" ContentType="application/vnd.openxmlformats-officedocument.drawingml.chart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+xml"/>
  <Override PartName="/xl/charts/chart50.xml" ContentType="application/vnd.openxmlformats-officedocument.drawingml.chart+xml"/>
  <Override PartName="/xl/drawings/drawing53.xml" ContentType="application/vnd.openxmlformats-officedocument.drawing+xml"/>
  <Override PartName="/xl/charts/chart51.xml" ContentType="application/vnd.openxmlformats-officedocument.drawingml.chart+xml"/>
  <Override PartName="/xl/drawings/drawing54.xml" ContentType="application/vnd.openxmlformats-officedocument.drawing+xml"/>
  <Override PartName="/xl/charts/chart52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3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sza.sharepoint.com/sites/Clients/Shared Documents/UK PACT/Projects/2025-GESI-1005 CC Act Subnational Support/Implementation/MP GHG inventories/MP Inventory Training 8 May/Materials for participants/For printing/"/>
    </mc:Choice>
  </mc:AlternateContent>
  <xr:revisionPtr revIDLastSave="36" documentId="8_{7CD352E3-824F-4929-99B0-6EA9994573E6}" xr6:coauthVersionLast="47" xr6:coauthVersionMax="47" xr10:uidLastSave="{64E7B54D-2C9E-4546-9FAC-6C9B935155B2}"/>
  <bookViews>
    <workbookView xWindow="-120" yWindow="-120" windowWidth="29040" windowHeight="15720" tabRatio="868" xr2:uid="{3BBB9CC4-A00A-438E-A912-C44EF0FCA4D2}"/>
  </bookViews>
  <sheets>
    <sheet name="DATA-whiteyellow" sheetId="1" r:id="rId1"/>
    <sheet name="Total area" sheetId="65" state="hidden" r:id="rId2"/>
    <sheet name="Total area prod yield" sheetId="41" state="hidden" r:id="rId3"/>
    <sheet name="Produksie-Wes-Kaap" sheetId="61" state="hidden" r:id="rId4"/>
    <sheet name="Produksie-Oos Kaap" sheetId="60" state="hidden" r:id="rId5"/>
    <sheet name="Graph-% production" sheetId="36" state="hidden" r:id="rId6"/>
    <sheet name="Vrystaat Witmielies" sheetId="56" state="hidden" r:id="rId7"/>
    <sheet name="Vrystaat Geelmielies" sheetId="58" state="hidden" r:id="rId8"/>
    <sheet name="Vrystaat Totaal Mielies" sheetId="59" state="hidden" r:id="rId9"/>
    <sheet name="Graph-Total yield_West" sheetId="63" state="hidden" r:id="rId10"/>
    <sheet name="Graph-Total yield_East" sheetId="62" state="hidden" r:id="rId11"/>
    <sheet name="Totale Gemiddelde opbrengs" sheetId="52" state="hidden" r:id="rId12"/>
    <sheet name="Graph-Total production" sheetId="10" state="hidden" r:id="rId13"/>
    <sheet name="Graph-% Area" sheetId="34" state="hidden" r:id="rId14"/>
    <sheet name="Graph- Area planted" sheetId="32" state="hidden" r:id="rId15"/>
    <sheet name="Prod skattings 2016" sheetId="37" state="hidden" r:id="rId16"/>
    <sheet name="2016 Witmielies skattings" sheetId="38" state="hidden" r:id="rId17"/>
    <sheet name="2016 Geelmielies - skatting" sheetId="39" state="hidden" r:id="rId18"/>
    <sheet name="2016 totamielies - skatting" sheetId="40" state="hidden" r:id="rId19"/>
    <sheet name="2015 Witmielies skattings (2)" sheetId="53" state="hidden" r:id="rId20"/>
    <sheet name="2015 Geelmielies skattings (3)" sheetId="54" state="hidden" r:id="rId21"/>
    <sheet name="Bydrae hektare" sheetId="45" state="hidden" r:id="rId22"/>
    <sheet name="Bydrae Produksie" sheetId="46" state="hidden" r:id="rId23"/>
    <sheet name="Chart1" sheetId="47" state="hidden" r:id="rId24"/>
    <sheet name="Yield (com vs SHF)" sheetId="49" state="hidden" r:id="rId25"/>
    <sheet name="Non commercial" sheetId="48" state="hidden" r:id="rId26"/>
    <sheet name="WM" sheetId="43" state="hidden" r:id="rId27"/>
    <sheet name="Graph-Total area" sheetId="9" state="hidden" r:id="rId28"/>
    <sheet name="Graph-Total yield" sheetId="11" state="hidden" r:id="rId29"/>
    <sheet name="Graph-Area under white maize" sheetId="26" state="hidden" r:id="rId30"/>
    <sheet name="Graph-Area under Yellow maize" sheetId="27" state="hidden" r:id="rId31"/>
    <sheet name="Production of white maize" sheetId="28" state="hidden" r:id="rId32"/>
    <sheet name="Production of yellow maize" sheetId="29" state="hidden" r:id="rId33"/>
    <sheet name="Prod skattings 2008-09" sheetId="30" state="hidden" r:id="rId34"/>
    <sheet name="2008-09 skattings" sheetId="31" state="hidden" r:id="rId35"/>
    <sheet name="Produksie-Weste" sheetId="64" state="hidden" r:id="rId36"/>
    <sheet name="Produksie-Vrystaat" sheetId="12" state="hidden" r:id="rId37"/>
    <sheet name="Produksie-Natal" sheetId="13" state="hidden" r:id="rId38"/>
    <sheet name="Produksie-Mpumalanga" sheetId="14" state="hidden" r:id="rId39"/>
    <sheet name="Opbrengs-Vrystaat" sheetId="15" state="hidden" r:id="rId40"/>
    <sheet name="Opbrengs-Natal" sheetId="16" state="hidden" r:id="rId41"/>
    <sheet name="Opbrengs-Mpumalanga" sheetId="17" state="hidden" r:id="rId42"/>
    <sheet name="Opbrengs-Wes-Kaap" sheetId="18" state="hidden" r:id="rId43"/>
    <sheet name="Opbrengs-Noord-Kaap" sheetId="19" state="hidden" r:id="rId44"/>
    <sheet name="Opbrengs-Oos-Kaap" sheetId="20" state="hidden" r:id="rId45"/>
    <sheet name="Opbrengs-Noordelike Povinsie" sheetId="21" state="hidden" r:id="rId46"/>
    <sheet name="Opbrengs-Gauteng" sheetId="22" state="hidden" r:id="rId47"/>
    <sheet name="Opbrengs-Noordwes" sheetId="23" state="hidden" r:id="rId48"/>
    <sheet name="Obrengs van witmielies" sheetId="24" state="hidden" r:id="rId49"/>
    <sheet name="Obrengs van geelmielies" sheetId="25" state="hidden" r:id="rId50"/>
    <sheet name="Oppervlak-Vrystaat" sheetId="4" state="hidden" r:id="rId51"/>
    <sheet name="Oppervlak-Natal" sheetId="5" state="hidden" r:id="rId52"/>
    <sheet name="Oppervlak-Mpum" sheetId="6" state="hidden" r:id="rId53"/>
    <sheet name="Oppervlak-Gauteng" sheetId="7" state="hidden" r:id="rId54"/>
    <sheet name="Oppervlak-Noordwes" sheetId="8" state="hidden" r:id="rId55"/>
    <sheet name="2014 Witmielies skattings (2)" sheetId="50" state="hidden" r:id="rId56"/>
    <sheet name="2014 Geelmielies - skatting (2" sheetId="51" state="hidden" r:id="rId57"/>
    <sheet name="Mpumalanga %" sheetId="55" state="hidden" r:id="rId58"/>
  </sheets>
  <definedNames>
    <definedName name="_xlnm.Print_Area" localSheetId="0">'DATA-whiteyellow'!$A$1:$AT$75</definedName>
    <definedName name="_xlnm.Print_Area" localSheetId="15">'Prod skattings 2016'!$A$1:$A$173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81" i="1" l="1"/>
  <c r="AP164" i="1"/>
  <c r="AP165" i="1"/>
  <c r="AP166" i="1"/>
  <c r="AP167" i="1"/>
  <c r="AP168" i="1"/>
  <c r="AP169" i="1"/>
  <c r="AP170" i="1"/>
  <c r="AP171" i="1"/>
  <c r="AP177" i="1" s="1"/>
  <c r="AP163" i="1"/>
  <c r="AP141" i="1"/>
  <c r="AP142" i="1"/>
  <c r="AP143" i="1"/>
  <c r="AP144" i="1"/>
  <c r="AP145" i="1"/>
  <c r="AP146" i="1"/>
  <c r="AP147" i="1"/>
  <c r="AP148" i="1"/>
  <c r="AP140" i="1"/>
  <c r="AP122" i="1"/>
  <c r="AP123" i="1"/>
  <c r="AP124" i="1"/>
  <c r="AP125" i="1"/>
  <c r="AP126" i="1"/>
  <c r="AP127" i="1"/>
  <c r="AP128" i="1"/>
  <c r="AP129" i="1"/>
  <c r="AP121" i="1"/>
  <c r="AP111" i="1"/>
  <c r="AP383" i="1" s="1"/>
  <c r="AP91" i="1"/>
  <c r="AP63" i="1"/>
  <c r="AP184" i="1" s="1"/>
  <c r="AP99" i="1"/>
  <c r="AP98" i="1"/>
  <c r="AP32" i="1"/>
  <c r="AP59" i="1" s="1"/>
  <c r="AP382" i="1" l="1"/>
  <c r="AP176" i="1"/>
  <c r="AP381" i="1"/>
  <c r="AP131" i="1"/>
  <c r="AP389" i="1"/>
  <c r="AP388" i="1"/>
  <c r="AP387" i="1"/>
  <c r="AP386" i="1"/>
  <c r="AP385" i="1"/>
  <c r="AP384" i="1"/>
  <c r="AP391" i="1" s="1"/>
  <c r="AP225" i="1"/>
  <c r="AQ206" i="1"/>
  <c r="AR206" i="1"/>
  <c r="AS206" i="1"/>
  <c r="AQ207" i="1"/>
  <c r="AR207" i="1"/>
  <c r="AS207" i="1"/>
  <c r="AP403" i="1" l="1"/>
  <c r="AP404" i="1"/>
  <c r="AP405" i="1"/>
  <c r="AP406" i="1"/>
  <c r="AP398" i="1"/>
  <c r="AP401" i="1"/>
  <c r="AP402" i="1"/>
  <c r="AP399" i="1"/>
  <c r="AP400" i="1"/>
  <c r="AR209" i="1"/>
  <c r="AR212" i="1" s="1"/>
  <c r="AQ209" i="1"/>
  <c r="AQ215" i="1" s="1"/>
  <c r="AS209" i="1"/>
  <c r="AS212" i="1" s="1"/>
  <c r="AO63" i="1"/>
  <c r="AO163" i="1"/>
  <c r="AO140" i="1"/>
  <c r="AO121" i="1"/>
  <c r="AP64" i="1"/>
  <c r="AP185" i="1" s="1"/>
  <c r="AP65" i="1"/>
  <c r="AP186" i="1" s="1"/>
  <c r="AP66" i="1"/>
  <c r="AP187" i="1" s="1"/>
  <c r="AP67" i="1"/>
  <c r="AP188" i="1" s="1"/>
  <c r="AP68" i="1"/>
  <c r="AP189" i="1" s="1"/>
  <c r="AP69" i="1"/>
  <c r="AP190" i="1" s="1"/>
  <c r="AP70" i="1"/>
  <c r="AP191" i="1" s="1"/>
  <c r="AP71" i="1"/>
  <c r="AP192" i="1" s="1"/>
  <c r="AP46" i="1"/>
  <c r="AP173" i="1" s="1"/>
  <c r="AP27" i="1"/>
  <c r="AP150" i="1" s="1"/>
  <c r="AO27" i="1"/>
  <c r="AO206" i="1" s="1"/>
  <c r="AO91" i="1"/>
  <c r="AO363" i="1" s="1"/>
  <c r="AL163" i="1"/>
  <c r="AO141" i="1"/>
  <c r="AO142" i="1"/>
  <c r="AO143" i="1"/>
  <c r="AO144" i="1"/>
  <c r="AO145" i="1"/>
  <c r="AO146" i="1"/>
  <c r="AO147" i="1"/>
  <c r="AO148" i="1"/>
  <c r="AO122" i="1"/>
  <c r="AO123" i="1"/>
  <c r="AO124" i="1"/>
  <c r="AO125" i="1"/>
  <c r="AO126" i="1"/>
  <c r="AO127" i="1"/>
  <c r="AO128" i="1"/>
  <c r="AO129" i="1"/>
  <c r="AO111" i="1"/>
  <c r="AO387" i="1" s="1"/>
  <c r="AL129" i="1"/>
  <c r="AN129" i="1"/>
  <c r="AL128" i="1"/>
  <c r="AN128" i="1"/>
  <c r="AL127" i="1"/>
  <c r="AN127" i="1"/>
  <c r="AL126" i="1"/>
  <c r="AN126" i="1"/>
  <c r="AL125" i="1"/>
  <c r="AN125" i="1"/>
  <c r="AL124" i="1"/>
  <c r="AN124" i="1"/>
  <c r="AL123" i="1"/>
  <c r="AN123" i="1"/>
  <c r="AL122" i="1"/>
  <c r="AN122" i="1"/>
  <c r="AL121" i="1"/>
  <c r="AN121" i="1"/>
  <c r="AM101" i="1"/>
  <c r="AM121" i="1" s="1"/>
  <c r="AK71" i="1"/>
  <c r="AG71" i="1"/>
  <c r="AM102" i="1"/>
  <c r="AM122" i="1" s="1"/>
  <c r="AM103" i="1"/>
  <c r="AM123" i="1" s="1"/>
  <c r="AM104" i="1"/>
  <c r="AM124" i="1" s="1"/>
  <c r="AM105" i="1"/>
  <c r="AM125" i="1" s="1"/>
  <c r="AM106" i="1"/>
  <c r="AM126" i="1" s="1"/>
  <c r="AM107" i="1"/>
  <c r="AM127" i="1" s="1"/>
  <c r="AM108" i="1"/>
  <c r="AM128" i="1" s="1"/>
  <c r="AM109" i="1"/>
  <c r="AM129" i="1" s="1"/>
  <c r="AL111" i="1"/>
  <c r="AL381" i="1" s="1"/>
  <c r="AN111" i="1"/>
  <c r="AK91" i="1"/>
  <c r="AK371" i="1" s="1"/>
  <c r="AL91" i="1"/>
  <c r="AL365" i="1" s="1"/>
  <c r="AM91" i="1"/>
  <c r="AM363" i="1" s="1"/>
  <c r="AM373" i="1" s="1"/>
  <c r="AN91" i="1"/>
  <c r="AN363" i="1" s="1"/>
  <c r="AN373" i="1" s="1"/>
  <c r="AL27" i="1"/>
  <c r="AM27" i="1"/>
  <c r="AM206" i="1" s="1"/>
  <c r="AN27" i="1"/>
  <c r="AN206" i="1" s="1"/>
  <c r="AL46" i="1"/>
  <c r="AL207" i="1" s="1"/>
  <c r="AM46" i="1"/>
  <c r="AM207" i="1" s="1"/>
  <c r="AN46" i="1"/>
  <c r="AN207" i="1" s="1"/>
  <c r="AO46" i="1"/>
  <c r="AS41" i="1" s="1"/>
  <c r="AK121" i="1"/>
  <c r="AK184" i="1" s="1"/>
  <c r="AK122" i="1"/>
  <c r="AK123" i="1"/>
  <c r="AK124" i="1"/>
  <c r="AK125" i="1"/>
  <c r="AK126" i="1"/>
  <c r="AK127" i="1"/>
  <c r="AK128" i="1"/>
  <c r="AK129" i="1"/>
  <c r="AK27" i="1"/>
  <c r="AK46" i="1"/>
  <c r="AK207" i="1" s="1"/>
  <c r="AL63" i="1"/>
  <c r="AM63" i="1"/>
  <c r="AN63" i="1"/>
  <c r="AL64" i="1"/>
  <c r="AM64" i="1"/>
  <c r="AN64" i="1"/>
  <c r="AO64" i="1"/>
  <c r="AL65" i="1"/>
  <c r="AM65" i="1"/>
  <c r="AN65" i="1"/>
  <c r="AO65" i="1"/>
  <c r="AL66" i="1"/>
  <c r="AM66" i="1"/>
  <c r="AN66" i="1"/>
  <c r="AO66" i="1"/>
  <c r="AL67" i="1"/>
  <c r="AM67" i="1"/>
  <c r="AN67" i="1"/>
  <c r="AO67" i="1"/>
  <c r="AL68" i="1"/>
  <c r="AM68" i="1"/>
  <c r="AN68" i="1"/>
  <c r="AO68" i="1"/>
  <c r="AL69" i="1"/>
  <c r="AM69" i="1"/>
  <c r="AN69" i="1"/>
  <c r="AO69" i="1"/>
  <c r="AL70" i="1"/>
  <c r="AM70" i="1"/>
  <c r="AN70" i="1"/>
  <c r="AO70" i="1"/>
  <c r="AL71" i="1"/>
  <c r="AM71" i="1"/>
  <c r="AN71" i="1"/>
  <c r="AO71" i="1"/>
  <c r="AN163" i="1"/>
  <c r="AL164" i="1"/>
  <c r="AN164" i="1"/>
  <c r="AO164" i="1"/>
  <c r="AL165" i="1"/>
  <c r="AN165" i="1"/>
  <c r="AO165" i="1"/>
  <c r="AL166" i="1"/>
  <c r="AN166" i="1"/>
  <c r="AO166" i="1"/>
  <c r="AL167" i="1"/>
  <c r="AN167" i="1"/>
  <c r="AO167" i="1"/>
  <c r="AL168" i="1"/>
  <c r="AN168" i="1"/>
  <c r="AO168" i="1"/>
  <c r="AL169" i="1"/>
  <c r="AN169" i="1"/>
  <c r="AO169" i="1"/>
  <c r="AL170" i="1"/>
  <c r="AN170" i="1"/>
  <c r="AO170" i="1"/>
  <c r="AL171" i="1"/>
  <c r="AN171" i="1"/>
  <c r="AO171" i="1"/>
  <c r="AL140" i="1"/>
  <c r="AM140" i="1"/>
  <c r="AN140" i="1"/>
  <c r="AL141" i="1"/>
  <c r="AM141" i="1"/>
  <c r="AN141" i="1"/>
  <c r="AL142" i="1"/>
  <c r="AM142" i="1"/>
  <c r="AN142" i="1"/>
  <c r="AL143" i="1"/>
  <c r="AM143" i="1"/>
  <c r="AN143" i="1"/>
  <c r="AL144" i="1"/>
  <c r="AM144" i="1"/>
  <c r="AN144" i="1"/>
  <c r="AL145" i="1"/>
  <c r="AM145" i="1"/>
  <c r="AN145" i="1"/>
  <c r="AL146" i="1"/>
  <c r="AM146" i="1"/>
  <c r="AN146" i="1"/>
  <c r="AL147" i="1"/>
  <c r="AM147" i="1"/>
  <c r="AN147" i="1"/>
  <c r="AL148" i="1"/>
  <c r="AM148" i="1"/>
  <c r="AN148" i="1"/>
  <c r="AI91" i="1"/>
  <c r="AJ91" i="1"/>
  <c r="AJ224" i="1" s="1"/>
  <c r="AQ89" i="1"/>
  <c r="AG27" i="1"/>
  <c r="AG46" i="1"/>
  <c r="AG207" i="1" s="1"/>
  <c r="AK64" i="1"/>
  <c r="AG64" i="1"/>
  <c r="AK65" i="1"/>
  <c r="AG65" i="1"/>
  <c r="AK66" i="1"/>
  <c r="AG66" i="1"/>
  <c r="AK67" i="1"/>
  <c r="AG67" i="1"/>
  <c r="AK68" i="1"/>
  <c r="AG68" i="1"/>
  <c r="AK69" i="1"/>
  <c r="AG69" i="1"/>
  <c r="AK70" i="1"/>
  <c r="AG70" i="1"/>
  <c r="AK63" i="1"/>
  <c r="AG63" i="1"/>
  <c r="AB121" i="1"/>
  <c r="AC121" i="1"/>
  <c r="AD121" i="1"/>
  <c r="AE121" i="1"/>
  <c r="AF121" i="1"/>
  <c r="AG121" i="1"/>
  <c r="AH121" i="1"/>
  <c r="AI121" i="1"/>
  <c r="AJ121" i="1"/>
  <c r="AB91" i="1"/>
  <c r="AB111" i="1"/>
  <c r="AB225" i="1" s="1"/>
  <c r="AC91" i="1"/>
  <c r="AC366" i="1" s="1"/>
  <c r="AC111" i="1"/>
  <c r="AC385" i="1" s="1"/>
  <c r="AD91" i="1"/>
  <c r="AD111" i="1"/>
  <c r="AD388" i="1" s="1"/>
  <c r="AE91" i="1"/>
  <c r="AE366" i="1" s="1"/>
  <c r="AE111" i="1"/>
  <c r="AE381" i="1" s="1"/>
  <c r="AF122" i="1"/>
  <c r="AF123" i="1"/>
  <c r="AF124" i="1"/>
  <c r="AF125" i="1"/>
  <c r="AF126" i="1"/>
  <c r="AF127" i="1"/>
  <c r="AF128" i="1"/>
  <c r="AF129" i="1"/>
  <c r="AG122" i="1"/>
  <c r="AG123" i="1"/>
  <c r="AG124" i="1"/>
  <c r="AG125" i="1"/>
  <c r="AG126" i="1"/>
  <c r="AG127" i="1"/>
  <c r="AG128" i="1"/>
  <c r="AG129" i="1"/>
  <c r="AH122" i="1"/>
  <c r="AH123" i="1"/>
  <c r="AH124" i="1"/>
  <c r="AH125" i="1"/>
  <c r="AH126" i="1"/>
  <c r="AH127" i="1"/>
  <c r="AH128" i="1"/>
  <c r="AH129" i="1"/>
  <c r="AI122" i="1"/>
  <c r="AI123" i="1"/>
  <c r="AI124" i="1"/>
  <c r="AI125" i="1"/>
  <c r="AI126" i="1"/>
  <c r="AI127" i="1"/>
  <c r="AI128" i="1"/>
  <c r="AI129" i="1"/>
  <c r="AJ122" i="1"/>
  <c r="AJ123" i="1"/>
  <c r="AJ124" i="1"/>
  <c r="AJ125" i="1"/>
  <c r="AJ126" i="1"/>
  <c r="AJ127" i="1"/>
  <c r="AJ128" i="1"/>
  <c r="AJ129" i="1"/>
  <c r="AB129" i="1"/>
  <c r="AC129" i="1"/>
  <c r="AD129" i="1"/>
  <c r="AE129" i="1"/>
  <c r="AF91" i="1"/>
  <c r="AF363" i="1" s="1"/>
  <c r="AG91" i="1"/>
  <c r="AG368" i="1" s="1"/>
  <c r="AH91" i="1"/>
  <c r="AB128" i="1"/>
  <c r="AC128" i="1"/>
  <c r="AD128" i="1"/>
  <c r="AE128" i="1"/>
  <c r="AB127" i="1"/>
  <c r="AC127" i="1"/>
  <c r="AD127" i="1"/>
  <c r="AE127" i="1"/>
  <c r="AB126" i="1"/>
  <c r="AC126" i="1"/>
  <c r="AD126" i="1"/>
  <c r="AE126" i="1"/>
  <c r="AB125" i="1"/>
  <c r="AC125" i="1"/>
  <c r="AD125" i="1"/>
  <c r="AE125" i="1"/>
  <c r="AB124" i="1"/>
  <c r="AC124" i="1"/>
  <c r="AD124" i="1"/>
  <c r="AE124" i="1"/>
  <c r="AB123" i="1"/>
  <c r="AC123" i="1"/>
  <c r="AD123" i="1"/>
  <c r="AE123" i="1"/>
  <c r="AB122" i="1"/>
  <c r="AC122" i="1"/>
  <c r="AD122" i="1"/>
  <c r="AE122" i="1"/>
  <c r="AQ101" i="1"/>
  <c r="AK111" i="1"/>
  <c r="AK388" i="1" s="1"/>
  <c r="AF111" i="1"/>
  <c r="AF384" i="1" s="1"/>
  <c r="AG111" i="1"/>
  <c r="AG385" i="1" s="1"/>
  <c r="AH111" i="1"/>
  <c r="AH384" i="1" s="1"/>
  <c r="AI111" i="1"/>
  <c r="AI385" i="1" s="1"/>
  <c r="AJ111" i="1"/>
  <c r="AJ388" i="1" s="1"/>
  <c r="AQ109" i="1"/>
  <c r="AQ108" i="1"/>
  <c r="AQ107" i="1"/>
  <c r="AQ106" i="1"/>
  <c r="AQ105" i="1"/>
  <c r="AQ104" i="1"/>
  <c r="AQ103" i="1"/>
  <c r="AQ102" i="1"/>
  <c r="AQ82" i="1"/>
  <c r="AQ83" i="1"/>
  <c r="AQ84" i="1"/>
  <c r="AQ85" i="1"/>
  <c r="AQ86" i="1"/>
  <c r="AQ87" i="1"/>
  <c r="AQ88" i="1"/>
  <c r="AQ81" i="1"/>
  <c r="D126" i="1"/>
  <c r="D68" i="1"/>
  <c r="E126" i="1"/>
  <c r="E68" i="1"/>
  <c r="F126" i="1"/>
  <c r="F68" i="1"/>
  <c r="G126" i="1"/>
  <c r="G68" i="1"/>
  <c r="H126" i="1"/>
  <c r="H68" i="1"/>
  <c r="I126" i="1"/>
  <c r="I68" i="1"/>
  <c r="J126" i="1"/>
  <c r="J68" i="1"/>
  <c r="K126" i="1"/>
  <c r="K68" i="1"/>
  <c r="L126" i="1"/>
  <c r="L68" i="1"/>
  <c r="M126" i="1"/>
  <c r="M68" i="1"/>
  <c r="N126" i="1"/>
  <c r="N68" i="1"/>
  <c r="O126" i="1"/>
  <c r="O68" i="1"/>
  <c r="P126" i="1"/>
  <c r="P68" i="1"/>
  <c r="Q126" i="1"/>
  <c r="Q68" i="1"/>
  <c r="R126" i="1"/>
  <c r="R68" i="1"/>
  <c r="S126" i="1"/>
  <c r="S68" i="1"/>
  <c r="T126" i="1"/>
  <c r="T68" i="1"/>
  <c r="U126" i="1"/>
  <c r="U68" i="1"/>
  <c r="V126" i="1"/>
  <c r="V68" i="1"/>
  <c r="W126" i="1"/>
  <c r="W68" i="1"/>
  <c r="X126" i="1"/>
  <c r="X68" i="1"/>
  <c r="Y126" i="1"/>
  <c r="Y68" i="1"/>
  <c r="Z126" i="1"/>
  <c r="Z68" i="1"/>
  <c r="AA126" i="1"/>
  <c r="AA68" i="1"/>
  <c r="AB68" i="1"/>
  <c r="AC68" i="1"/>
  <c r="AD68" i="1"/>
  <c r="AE68" i="1"/>
  <c r="AF68" i="1"/>
  <c r="AH68" i="1"/>
  <c r="AI68" i="1"/>
  <c r="AJ68" i="1"/>
  <c r="D127" i="1"/>
  <c r="D69" i="1"/>
  <c r="E127" i="1"/>
  <c r="E69" i="1"/>
  <c r="F127" i="1"/>
  <c r="F69" i="1"/>
  <c r="G127" i="1"/>
  <c r="G69" i="1"/>
  <c r="H127" i="1"/>
  <c r="H69" i="1"/>
  <c r="I127" i="1"/>
  <c r="I69" i="1"/>
  <c r="J127" i="1"/>
  <c r="J69" i="1"/>
  <c r="K127" i="1"/>
  <c r="K69" i="1"/>
  <c r="L127" i="1"/>
  <c r="L69" i="1"/>
  <c r="M127" i="1"/>
  <c r="M69" i="1"/>
  <c r="N127" i="1"/>
  <c r="N69" i="1"/>
  <c r="O127" i="1"/>
  <c r="O69" i="1"/>
  <c r="P127" i="1"/>
  <c r="P69" i="1"/>
  <c r="Q127" i="1"/>
  <c r="Q69" i="1"/>
  <c r="R127" i="1"/>
  <c r="R69" i="1"/>
  <c r="S127" i="1"/>
  <c r="S69" i="1"/>
  <c r="T127" i="1"/>
  <c r="T69" i="1"/>
  <c r="U127" i="1"/>
  <c r="U69" i="1"/>
  <c r="V127" i="1"/>
  <c r="V69" i="1"/>
  <c r="W127" i="1"/>
  <c r="W69" i="1"/>
  <c r="X127" i="1"/>
  <c r="X69" i="1"/>
  <c r="Y127" i="1"/>
  <c r="Y69" i="1"/>
  <c r="Z127" i="1"/>
  <c r="Z69" i="1"/>
  <c r="AA127" i="1"/>
  <c r="AA69" i="1"/>
  <c r="AB69" i="1"/>
  <c r="AC69" i="1"/>
  <c r="AD69" i="1"/>
  <c r="AE69" i="1"/>
  <c r="AF69" i="1"/>
  <c r="AH69" i="1"/>
  <c r="AI69" i="1"/>
  <c r="AJ69" i="1"/>
  <c r="AK163" i="1"/>
  <c r="AK164" i="1"/>
  <c r="AK165" i="1"/>
  <c r="AK166" i="1"/>
  <c r="AK167" i="1"/>
  <c r="AK168" i="1"/>
  <c r="AK169" i="1"/>
  <c r="AK170" i="1"/>
  <c r="AK171" i="1"/>
  <c r="AK140" i="1"/>
  <c r="AK141" i="1"/>
  <c r="AK142" i="1"/>
  <c r="AK143" i="1"/>
  <c r="AK144" i="1"/>
  <c r="AK145" i="1"/>
  <c r="AK146" i="1"/>
  <c r="AK147" i="1"/>
  <c r="AK148" i="1"/>
  <c r="AJ46" i="1"/>
  <c r="AJ207" i="1" s="1"/>
  <c r="AJ27" i="1"/>
  <c r="AJ63" i="1"/>
  <c r="AJ64" i="1"/>
  <c r="AJ65" i="1"/>
  <c r="AJ66" i="1"/>
  <c r="AJ67" i="1"/>
  <c r="AJ70" i="1"/>
  <c r="AJ71" i="1"/>
  <c r="AJ140" i="1"/>
  <c r="AJ141" i="1"/>
  <c r="AJ142" i="1"/>
  <c r="AJ143" i="1"/>
  <c r="AJ144" i="1"/>
  <c r="AJ145" i="1"/>
  <c r="AJ146" i="1"/>
  <c r="AJ147" i="1"/>
  <c r="AJ148" i="1"/>
  <c r="AJ163" i="1"/>
  <c r="AJ164" i="1"/>
  <c r="AJ165" i="1"/>
  <c r="AJ166" i="1"/>
  <c r="AJ167" i="1"/>
  <c r="AJ168" i="1"/>
  <c r="AJ169" i="1"/>
  <c r="AJ170" i="1"/>
  <c r="AJ171" i="1"/>
  <c r="AI163" i="1"/>
  <c r="AI164" i="1"/>
  <c r="AI165" i="1"/>
  <c r="AI166" i="1"/>
  <c r="AI167" i="1"/>
  <c r="AI168" i="1"/>
  <c r="AI169" i="1"/>
  <c r="AI170" i="1"/>
  <c r="AI171" i="1"/>
  <c r="AI140" i="1"/>
  <c r="AI141" i="1"/>
  <c r="AI142" i="1"/>
  <c r="AI143" i="1"/>
  <c r="AI144" i="1"/>
  <c r="AI145" i="1"/>
  <c r="AI146" i="1"/>
  <c r="AI147" i="1"/>
  <c r="AI148" i="1"/>
  <c r="AI63" i="1"/>
  <c r="AI66" i="1"/>
  <c r="AI64" i="1"/>
  <c r="AI65" i="1"/>
  <c r="AI67" i="1"/>
  <c r="AI70" i="1"/>
  <c r="AI71" i="1"/>
  <c r="AI192" i="1" s="1"/>
  <c r="AH63" i="1"/>
  <c r="AI46" i="1"/>
  <c r="AI27" i="1"/>
  <c r="AH70" i="1"/>
  <c r="AH67" i="1"/>
  <c r="AH66" i="1"/>
  <c r="AH187" i="1" s="1"/>
  <c r="AH65" i="1"/>
  <c r="AH71" i="1"/>
  <c r="AH64" i="1"/>
  <c r="AH163" i="1"/>
  <c r="AH164" i="1"/>
  <c r="AH165" i="1"/>
  <c r="AH166" i="1"/>
  <c r="AH167" i="1"/>
  <c r="AH168" i="1"/>
  <c r="AH169" i="1"/>
  <c r="AH170" i="1"/>
  <c r="AH171" i="1"/>
  <c r="AH140" i="1"/>
  <c r="AH141" i="1"/>
  <c r="AH142" i="1"/>
  <c r="AH143" i="1"/>
  <c r="AH144" i="1"/>
  <c r="AH145" i="1"/>
  <c r="AH146" i="1"/>
  <c r="AH147" i="1"/>
  <c r="AH148" i="1"/>
  <c r="AE70" i="1"/>
  <c r="AE71" i="1"/>
  <c r="AF63" i="1"/>
  <c r="AH46" i="1"/>
  <c r="AH27" i="1"/>
  <c r="AG148" i="1"/>
  <c r="AG147" i="1"/>
  <c r="AG146" i="1"/>
  <c r="AG145" i="1"/>
  <c r="AG144" i="1"/>
  <c r="AG143" i="1"/>
  <c r="AG142" i="1"/>
  <c r="AG141" i="1"/>
  <c r="AG140" i="1"/>
  <c r="AG171" i="1"/>
  <c r="AG170" i="1"/>
  <c r="AG169" i="1"/>
  <c r="AG168" i="1"/>
  <c r="AG167" i="1"/>
  <c r="AG166" i="1"/>
  <c r="AG165" i="1"/>
  <c r="AG163" i="1"/>
  <c r="AG164" i="1"/>
  <c r="AF163" i="1"/>
  <c r="AF140" i="1"/>
  <c r="H28" i="48"/>
  <c r="AF171" i="1"/>
  <c r="AF170" i="1"/>
  <c r="AF169" i="1"/>
  <c r="AF168" i="1"/>
  <c r="AF167" i="1"/>
  <c r="AF166" i="1"/>
  <c r="AF165" i="1"/>
  <c r="AF164" i="1"/>
  <c r="AF148" i="1"/>
  <c r="AF147" i="1"/>
  <c r="AF146" i="1"/>
  <c r="AF145" i="1"/>
  <c r="AF144" i="1"/>
  <c r="AF143" i="1"/>
  <c r="AF142" i="1"/>
  <c r="AF141" i="1"/>
  <c r="AB63" i="1"/>
  <c r="AF64" i="1"/>
  <c r="AF65" i="1"/>
  <c r="AF66" i="1"/>
  <c r="AF67" i="1"/>
  <c r="AF70" i="1"/>
  <c r="AF71" i="1"/>
  <c r="AF46" i="1"/>
  <c r="AF207" i="1" s="1"/>
  <c r="AF27" i="1"/>
  <c r="AF206" i="1" s="1"/>
  <c r="AE171" i="1"/>
  <c r="AE170" i="1"/>
  <c r="AE169" i="1"/>
  <c r="AE168" i="1"/>
  <c r="AE167" i="1"/>
  <c r="AE166" i="1"/>
  <c r="AE165" i="1"/>
  <c r="AE164" i="1"/>
  <c r="AE163" i="1"/>
  <c r="AE148" i="1"/>
  <c r="AE147" i="1"/>
  <c r="AE146" i="1"/>
  <c r="AE145" i="1"/>
  <c r="AE144" i="1"/>
  <c r="AE143" i="1"/>
  <c r="AE142" i="1"/>
  <c r="AE141" i="1"/>
  <c r="AD140" i="1"/>
  <c r="AE67" i="1"/>
  <c r="AE66" i="1"/>
  <c r="AE65" i="1"/>
  <c r="AE64" i="1"/>
  <c r="AE63" i="1"/>
  <c r="AE46" i="1"/>
  <c r="AE207" i="1" s="1"/>
  <c r="AE27" i="1"/>
  <c r="AD63" i="1"/>
  <c r="AD70" i="1"/>
  <c r="AD64" i="1"/>
  <c r="AD185" i="1" s="1"/>
  <c r="AD65" i="1"/>
  <c r="AD66" i="1"/>
  <c r="AD67" i="1"/>
  <c r="AD71" i="1"/>
  <c r="AD46" i="1"/>
  <c r="AD207" i="1" s="1"/>
  <c r="AD27" i="1"/>
  <c r="AD141" i="1"/>
  <c r="AD142" i="1"/>
  <c r="AD143" i="1"/>
  <c r="AD144" i="1"/>
  <c r="AD145" i="1"/>
  <c r="AD146" i="1"/>
  <c r="AD147" i="1"/>
  <c r="AD148" i="1"/>
  <c r="AD163" i="1"/>
  <c r="AD164" i="1"/>
  <c r="AD165" i="1"/>
  <c r="AD166" i="1"/>
  <c r="AD167" i="1"/>
  <c r="AD168" i="1"/>
  <c r="AD169" i="1"/>
  <c r="AD170" i="1"/>
  <c r="AD171" i="1"/>
  <c r="AC63" i="1"/>
  <c r="AC64" i="1"/>
  <c r="AC65" i="1"/>
  <c r="AC66" i="1"/>
  <c r="AC67" i="1"/>
  <c r="AC70" i="1"/>
  <c r="AC71" i="1"/>
  <c r="E65" i="37"/>
  <c r="F65" i="37"/>
  <c r="E85" i="37"/>
  <c r="F85" i="37"/>
  <c r="F109" i="37"/>
  <c r="E102" i="37"/>
  <c r="F102" i="37"/>
  <c r="D40" i="37"/>
  <c r="D21" i="37"/>
  <c r="D163" i="37"/>
  <c r="C93" i="37"/>
  <c r="D93" i="37"/>
  <c r="C94" i="37"/>
  <c r="D94" i="37"/>
  <c r="C95" i="37"/>
  <c r="D95" i="37"/>
  <c r="C96" i="37"/>
  <c r="D96" i="37"/>
  <c r="C97" i="37"/>
  <c r="D97" i="37"/>
  <c r="C98" i="37"/>
  <c r="D98" i="37"/>
  <c r="C99" i="37"/>
  <c r="D99" i="37"/>
  <c r="C100" i="37"/>
  <c r="D100" i="37"/>
  <c r="C92" i="37"/>
  <c r="D92" i="37"/>
  <c r="J102" i="37"/>
  <c r="I102" i="37"/>
  <c r="H102" i="37"/>
  <c r="G102" i="37"/>
  <c r="B102" i="37"/>
  <c r="K89" i="37"/>
  <c r="J89" i="37"/>
  <c r="I89" i="37"/>
  <c r="H89" i="37"/>
  <c r="G89" i="37"/>
  <c r="F89" i="37"/>
  <c r="E89" i="37"/>
  <c r="D89" i="37"/>
  <c r="C89" i="37"/>
  <c r="B89" i="37"/>
  <c r="K88" i="37"/>
  <c r="F124" i="37"/>
  <c r="F145" i="37"/>
  <c r="E145" i="37"/>
  <c r="E143" i="37"/>
  <c r="F142" i="37"/>
  <c r="E142" i="37"/>
  <c r="F141" i="37"/>
  <c r="E141" i="37"/>
  <c r="F140" i="37"/>
  <c r="E139" i="37"/>
  <c r="F138" i="37"/>
  <c r="E138" i="37"/>
  <c r="F137" i="37"/>
  <c r="E137" i="37"/>
  <c r="F117" i="37"/>
  <c r="F118" i="37"/>
  <c r="F119" i="37"/>
  <c r="F121" i="37"/>
  <c r="F122" i="37"/>
  <c r="F123" i="37"/>
  <c r="E117" i="37"/>
  <c r="E119" i="37"/>
  <c r="E120" i="37"/>
  <c r="E121" i="37"/>
  <c r="E123" i="37"/>
  <c r="E124" i="37"/>
  <c r="E116" i="37"/>
  <c r="C21" i="37"/>
  <c r="C27" i="37"/>
  <c r="C45" i="37"/>
  <c r="C40" i="37"/>
  <c r="C164" i="37"/>
  <c r="C52" i="37"/>
  <c r="C65" i="37"/>
  <c r="C109" i="37"/>
  <c r="C85" i="37"/>
  <c r="C116" i="37"/>
  <c r="C117" i="37"/>
  <c r="C118" i="37"/>
  <c r="C119" i="37"/>
  <c r="C120" i="37"/>
  <c r="C121" i="37"/>
  <c r="C122" i="37"/>
  <c r="C123" i="37"/>
  <c r="C124" i="37"/>
  <c r="C137" i="37"/>
  <c r="C138" i="37"/>
  <c r="C139" i="37"/>
  <c r="C140" i="37"/>
  <c r="C141" i="37"/>
  <c r="C142" i="37"/>
  <c r="C143" i="37"/>
  <c r="C144" i="37"/>
  <c r="C145" i="37"/>
  <c r="C160" i="37"/>
  <c r="B123" i="37"/>
  <c r="B122" i="37"/>
  <c r="B119" i="37"/>
  <c r="B118" i="37"/>
  <c r="AC171" i="1"/>
  <c r="AC170" i="1"/>
  <c r="AC169" i="1"/>
  <c r="AC168" i="1"/>
  <c r="AC167" i="1"/>
  <c r="AC166" i="1"/>
  <c r="AC165" i="1"/>
  <c r="AC164" i="1"/>
  <c r="AC163" i="1"/>
  <c r="AC148" i="1"/>
  <c r="AC147" i="1"/>
  <c r="AC146" i="1"/>
  <c r="AC145" i="1"/>
  <c r="AC144" i="1"/>
  <c r="AC143" i="1"/>
  <c r="AC142" i="1"/>
  <c r="AC141" i="1"/>
  <c r="AC140" i="1"/>
  <c r="D68" i="37"/>
  <c r="E68" i="37"/>
  <c r="F68" i="37"/>
  <c r="G68" i="37"/>
  <c r="H68" i="37"/>
  <c r="I68" i="37"/>
  <c r="I88" i="37"/>
  <c r="H85" i="37"/>
  <c r="H147" i="37"/>
  <c r="H65" i="37"/>
  <c r="I65" i="37"/>
  <c r="I85" i="37"/>
  <c r="H137" i="37"/>
  <c r="I137" i="37"/>
  <c r="J137" i="37"/>
  <c r="H138" i="37"/>
  <c r="I138" i="37"/>
  <c r="J138" i="37"/>
  <c r="H139" i="37"/>
  <c r="I139" i="37"/>
  <c r="J139" i="37"/>
  <c r="H140" i="37"/>
  <c r="I140" i="37"/>
  <c r="J140" i="37"/>
  <c r="H141" i="37"/>
  <c r="I141" i="37"/>
  <c r="J141" i="37"/>
  <c r="H142" i="37"/>
  <c r="I142" i="37"/>
  <c r="J142" i="37"/>
  <c r="H143" i="37"/>
  <c r="I143" i="37"/>
  <c r="J143" i="37"/>
  <c r="H144" i="37"/>
  <c r="I144" i="37"/>
  <c r="J144" i="37"/>
  <c r="H145" i="37"/>
  <c r="I145" i="37"/>
  <c r="J145" i="37"/>
  <c r="H116" i="37"/>
  <c r="I116" i="37"/>
  <c r="J116" i="37"/>
  <c r="H117" i="37"/>
  <c r="I117" i="37"/>
  <c r="J117" i="37"/>
  <c r="H118" i="37"/>
  <c r="I118" i="37"/>
  <c r="J118" i="37"/>
  <c r="H119" i="37"/>
  <c r="I119" i="37"/>
  <c r="J119" i="37"/>
  <c r="H120" i="37"/>
  <c r="I120" i="37"/>
  <c r="J120" i="37"/>
  <c r="H121" i="37"/>
  <c r="I121" i="37"/>
  <c r="J121" i="37"/>
  <c r="H122" i="37"/>
  <c r="I122" i="37"/>
  <c r="J122" i="37"/>
  <c r="H123" i="37"/>
  <c r="I123" i="37"/>
  <c r="J123" i="37"/>
  <c r="H124" i="37"/>
  <c r="I124" i="37"/>
  <c r="J124" i="37"/>
  <c r="J85" i="37"/>
  <c r="J65" i="37"/>
  <c r="J67" i="37"/>
  <c r="H40" i="37"/>
  <c r="H164" i="37"/>
  <c r="H166" i="37"/>
  <c r="H169" i="37"/>
  <c r="I40" i="37"/>
  <c r="J40" i="37"/>
  <c r="J164" i="37"/>
  <c r="H21" i="37"/>
  <c r="H47" i="37"/>
  <c r="I21" i="37"/>
  <c r="J21" i="37"/>
  <c r="J163" i="37"/>
  <c r="AC46" i="1"/>
  <c r="AC27" i="1"/>
  <c r="AB64" i="1"/>
  <c r="G137" i="37"/>
  <c r="G138" i="37"/>
  <c r="G139" i="37"/>
  <c r="G140" i="37"/>
  <c r="G141" i="37"/>
  <c r="G142" i="37"/>
  <c r="G143" i="37"/>
  <c r="G144" i="37"/>
  <c r="G145" i="37"/>
  <c r="G116" i="37"/>
  <c r="G117" i="37"/>
  <c r="G118" i="37"/>
  <c r="G119" i="37"/>
  <c r="G120" i="37"/>
  <c r="G121" i="37"/>
  <c r="G122" i="37"/>
  <c r="G123" i="37"/>
  <c r="G124" i="37"/>
  <c r="G85" i="37"/>
  <c r="G65" i="37"/>
  <c r="G67" i="37"/>
  <c r="G40" i="37"/>
  <c r="G164" i="37"/>
  <c r="G21" i="37"/>
  <c r="G163" i="37"/>
  <c r="K154" i="37"/>
  <c r="F139" i="37"/>
  <c r="F143" i="37"/>
  <c r="F144" i="37"/>
  <c r="F116" i="37"/>
  <c r="F120" i="37"/>
  <c r="F40" i="37"/>
  <c r="F21" i="37"/>
  <c r="F126" i="37"/>
  <c r="F163" i="37"/>
  <c r="E144" i="37"/>
  <c r="E140" i="37"/>
  <c r="E122" i="37"/>
  <c r="E118" i="37"/>
  <c r="D52" i="37"/>
  <c r="D72" i="37"/>
  <c r="D107" i="37"/>
  <c r="E40" i="37"/>
  <c r="E164" i="37"/>
  <c r="E21" i="37"/>
  <c r="B63" i="1"/>
  <c r="C63" i="1"/>
  <c r="D63" i="1"/>
  <c r="E63" i="1"/>
  <c r="F63" i="1"/>
  <c r="F121" i="1"/>
  <c r="G63" i="1"/>
  <c r="H63" i="1"/>
  <c r="I63" i="1"/>
  <c r="J63" i="1"/>
  <c r="K63" i="1"/>
  <c r="L63" i="1"/>
  <c r="M63" i="1"/>
  <c r="N63" i="1"/>
  <c r="N121" i="1"/>
  <c r="O63" i="1"/>
  <c r="P63" i="1"/>
  <c r="Q63" i="1"/>
  <c r="R63" i="1"/>
  <c r="S63" i="1"/>
  <c r="T63" i="1"/>
  <c r="U63" i="1"/>
  <c r="V63" i="1"/>
  <c r="V121" i="1"/>
  <c r="W63" i="1"/>
  <c r="X63" i="1"/>
  <c r="Y63" i="1"/>
  <c r="Y121" i="1"/>
  <c r="Z63" i="1"/>
  <c r="AA63" i="1"/>
  <c r="B64" i="1"/>
  <c r="C64" i="1"/>
  <c r="D64" i="1"/>
  <c r="D122" i="1"/>
  <c r="E64" i="1"/>
  <c r="F64" i="1"/>
  <c r="G64" i="1"/>
  <c r="H64" i="1"/>
  <c r="I64" i="1"/>
  <c r="J64" i="1"/>
  <c r="K64" i="1"/>
  <c r="K122" i="1"/>
  <c r="L64" i="1"/>
  <c r="M64" i="1"/>
  <c r="N64" i="1"/>
  <c r="O64" i="1"/>
  <c r="P64" i="1"/>
  <c r="Q64" i="1"/>
  <c r="Q122" i="1"/>
  <c r="R64" i="1"/>
  <c r="S64" i="1"/>
  <c r="T64" i="1"/>
  <c r="U64" i="1"/>
  <c r="V64" i="1"/>
  <c r="W64" i="1"/>
  <c r="X64" i="1"/>
  <c r="Y64" i="1"/>
  <c r="Y122" i="1"/>
  <c r="Z64" i="1"/>
  <c r="AA64" i="1"/>
  <c r="B65" i="1"/>
  <c r="C65" i="1"/>
  <c r="D65" i="1"/>
  <c r="E65" i="1"/>
  <c r="F65" i="1"/>
  <c r="G65" i="1"/>
  <c r="H65" i="1"/>
  <c r="H123" i="1"/>
  <c r="I65" i="1"/>
  <c r="J65" i="1"/>
  <c r="K65" i="1"/>
  <c r="L65" i="1"/>
  <c r="M65" i="1"/>
  <c r="M123" i="1"/>
  <c r="N65" i="1"/>
  <c r="O65" i="1"/>
  <c r="P65" i="1"/>
  <c r="Q65" i="1"/>
  <c r="R65" i="1"/>
  <c r="S65" i="1"/>
  <c r="T65" i="1"/>
  <c r="T123" i="1"/>
  <c r="U65" i="1"/>
  <c r="V65" i="1"/>
  <c r="W65" i="1"/>
  <c r="W123" i="1"/>
  <c r="X65" i="1"/>
  <c r="Y65" i="1"/>
  <c r="Z65" i="1"/>
  <c r="AA65" i="1"/>
  <c r="B66" i="1"/>
  <c r="C66" i="1"/>
  <c r="D66" i="1"/>
  <c r="D124" i="1"/>
  <c r="E66" i="1"/>
  <c r="F66" i="1"/>
  <c r="G66" i="1"/>
  <c r="H66" i="1"/>
  <c r="I66" i="1"/>
  <c r="I124" i="1"/>
  <c r="J66" i="1"/>
  <c r="K66" i="1"/>
  <c r="L66" i="1"/>
  <c r="M66" i="1"/>
  <c r="N66" i="1"/>
  <c r="O66" i="1"/>
  <c r="P66" i="1"/>
  <c r="P124" i="1"/>
  <c r="Q66" i="1"/>
  <c r="Q124" i="1"/>
  <c r="R66" i="1"/>
  <c r="S66" i="1"/>
  <c r="T66" i="1"/>
  <c r="U66" i="1"/>
  <c r="V66" i="1"/>
  <c r="W66" i="1"/>
  <c r="W124" i="1"/>
  <c r="X66" i="1"/>
  <c r="X124" i="1"/>
  <c r="Y66" i="1"/>
  <c r="Z66" i="1"/>
  <c r="AA66" i="1"/>
  <c r="B67" i="1"/>
  <c r="C67" i="1"/>
  <c r="D67" i="1"/>
  <c r="E67" i="1"/>
  <c r="F67" i="1"/>
  <c r="G67" i="1"/>
  <c r="H67" i="1"/>
  <c r="I67" i="1"/>
  <c r="J67" i="1"/>
  <c r="K67" i="1"/>
  <c r="L67" i="1"/>
  <c r="M67" i="1"/>
  <c r="M125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B68" i="1"/>
  <c r="C68" i="1"/>
  <c r="B69" i="1"/>
  <c r="C69" i="1"/>
  <c r="B70" i="1"/>
  <c r="C70" i="1"/>
  <c r="D70" i="1"/>
  <c r="D128" i="1"/>
  <c r="E70" i="1"/>
  <c r="F70" i="1"/>
  <c r="G70" i="1"/>
  <c r="H70" i="1"/>
  <c r="I70" i="1"/>
  <c r="J70" i="1"/>
  <c r="K70" i="1"/>
  <c r="L70" i="1"/>
  <c r="L128" i="1"/>
  <c r="M70" i="1"/>
  <c r="N70" i="1"/>
  <c r="O70" i="1"/>
  <c r="P70" i="1"/>
  <c r="P128" i="1"/>
  <c r="P191" i="1" s="1"/>
  <c r="Q70" i="1"/>
  <c r="R70" i="1"/>
  <c r="S70" i="1"/>
  <c r="T70" i="1"/>
  <c r="U70" i="1"/>
  <c r="V70" i="1"/>
  <c r="W70" i="1"/>
  <c r="X70" i="1"/>
  <c r="Y70" i="1"/>
  <c r="Z70" i="1"/>
  <c r="AA70" i="1"/>
  <c r="B71" i="1"/>
  <c r="C71" i="1"/>
  <c r="D71" i="1"/>
  <c r="E71" i="1"/>
  <c r="F71" i="1"/>
  <c r="F129" i="1"/>
  <c r="G71" i="1"/>
  <c r="H71" i="1"/>
  <c r="I71" i="1"/>
  <c r="J71" i="1"/>
  <c r="J129" i="1"/>
  <c r="K71" i="1"/>
  <c r="L71" i="1"/>
  <c r="M71" i="1"/>
  <c r="M129" i="1"/>
  <c r="N71" i="1"/>
  <c r="O71" i="1"/>
  <c r="P71" i="1"/>
  <c r="Q71" i="1"/>
  <c r="Q129" i="1"/>
  <c r="R71" i="1"/>
  <c r="R129" i="1"/>
  <c r="S71" i="1"/>
  <c r="T71" i="1"/>
  <c r="T129" i="1"/>
  <c r="U71" i="1"/>
  <c r="V71" i="1"/>
  <c r="W71" i="1"/>
  <c r="X71" i="1"/>
  <c r="X129" i="1"/>
  <c r="Y71" i="1"/>
  <c r="Z71" i="1"/>
  <c r="AA71" i="1"/>
  <c r="AB65" i="1"/>
  <c r="AB66" i="1"/>
  <c r="AB67" i="1"/>
  <c r="AB70" i="1"/>
  <c r="AB71" i="1"/>
  <c r="D121" i="1"/>
  <c r="E121" i="1"/>
  <c r="G121" i="1"/>
  <c r="H121" i="1"/>
  <c r="I121" i="1"/>
  <c r="J121" i="1"/>
  <c r="K121" i="1"/>
  <c r="K184" i="1" s="1"/>
  <c r="L121" i="1"/>
  <c r="L184" i="1" s="1"/>
  <c r="M121" i="1"/>
  <c r="O121" i="1"/>
  <c r="P121" i="1"/>
  <c r="Q121" i="1"/>
  <c r="R121" i="1"/>
  <c r="S121" i="1"/>
  <c r="T121" i="1"/>
  <c r="U121" i="1"/>
  <c r="W121" i="1"/>
  <c r="E122" i="1"/>
  <c r="E185" i="1" s="1"/>
  <c r="E91" i="1"/>
  <c r="E363" i="1" s="1"/>
  <c r="E111" i="1"/>
  <c r="E383" i="1" s="1"/>
  <c r="F122" i="1"/>
  <c r="G122" i="1"/>
  <c r="G185" i="1" s="1"/>
  <c r="H122" i="1"/>
  <c r="I122" i="1"/>
  <c r="J122" i="1"/>
  <c r="L122" i="1"/>
  <c r="M122" i="1"/>
  <c r="N122" i="1"/>
  <c r="O122" i="1"/>
  <c r="P122" i="1"/>
  <c r="R122" i="1"/>
  <c r="S122" i="1"/>
  <c r="T122" i="1"/>
  <c r="U122" i="1"/>
  <c r="V122" i="1"/>
  <c r="W122" i="1"/>
  <c r="D123" i="1"/>
  <c r="E123" i="1"/>
  <c r="F123" i="1"/>
  <c r="G123" i="1"/>
  <c r="I123" i="1"/>
  <c r="I186" i="1" s="1"/>
  <c r="J123" i="1"/>
  <c r="K123" i="1"/>
  <c r="K186" i="1" s="1"/>
  <c r="L123" i="1"/>
  <c r="N123" i="1"/>
  <c r="O123" i="1"/>
  <c r="P123" i="1"/>
  <c r="Q123" i="1"/>
  <c r="R123" i="1"/>
  <c r="S123" i="1"/>
  <c r="U123" i="1"/>
  <c r="V123" i="1"/>
  <c r="E124" i="1"/>
  <c r="F124" i="1"/>
  <c r="G124" i="1"/>
  <c r="H124" i="1"/>
  <c r="J124" i="1"/>
  <c r="K124" i="1"/>
  <c r="L124" i="1"/>
  <c r="M124" i="1"/>
  <c r="N124" i="1"/>
  <c r="O124" i="1"/>
  <c r="R124" i="1"/>
  <c r="S124" i="1"/>
  <c r="T124" i="1"/>
  <c r="U124" i="1"/>
  <c r="V124" i="1"/>
  <c r="D125" i="1"/>
  <c r="E125" i="1"/>
  <c r="F125" i="1"/>
  <c r="G125" i="1"/>
  <c r="H125" i="1"/>
  <c r="I125" i="1"/>
  <c r="J125" i="1"/>
  <c r="K125" i="1"/>
  <c r="L125" i="1"/>
  <c r="N125" i="1"/>
  <c r="O125" i="1"/>
  <c r="P125" i="1"/>
  <c r="Q125" i="1"/>
  <c r="R125" i="1"/>
  <c r="S125" i="1"/>
  <c r="T125" i="1"/>
  <c r="U125" i="1"/>
  <c r="V125" i="1"/>
  <c r="W125" i="1"/>
  <c r="O91" i="1"/>
  <c r="O364" i="1" s="1"/>
  <c r="O111" i="1"/>
  <c r="O388" i="1" s="1"/>
  <c r="E128" i="1"/>
  <c r="F128" i="1"/>
  <c r="G128" i="1"/>
  <c r="H128" i="1"/>
  <c r="I128" i="1"/>
  <c r="J128" i="1"/>
  <c r="K128" i="1"/>
  <c r="M128" i="1"/>
  <c r="N128" i="1"/>
  <c r="O128" i="1"/>
  <c r="Q128" i="1"/>
  <c r="R128" i="1"/>
  <c r="S128" i="1"/>
  <c r="T128" i="1"/>
  <c r="U128" i="1"/>
  <c r="V128" i="1"/>
  <c r="W128" i="1"/>
  <c r="D129" i="1"/>
  <c r="E129" i="1"/>
  <c r="G129" i="1"/>
  <c r="H129" i="1"/>
  <c r="I129" i="1"/>
  <c r="K129" i="1"/>
  <c r="L129" i="1"/>
  <c r="N129" i="1"/>
  <c r="O129" i="1"/>
  <c r="P129" i="1"/>
  <c r="S129" i="1"/>
  <c r="U129" i="1"/>
  <c r="V129" i="1"/>
  <c r="W129" i="1"/>
  <c r="X121" i="1"/>
  <c r="Z121" i="1"/>
  <c r="Z184" i="1" s="1"/>
  <c r="AA121" i="1"/>
  <c r="X122" i="1"/>
  <c r="Z122" i="1"/>
  <c r="AA122" i="1"/>
  <c r="X123" i="1"/>
  <c r="Y123" i="1"/>
  <c r="Z123" i="1"/>
  <c r="AA123" i="1"/>
  <c r="Y124" i="1"/>
  <c r="Z124" i="1"/>
  <c r="Z187" i="1" s="1"/>
  <c r="AA124" i="1"/>
  <c r="X125" i="1"/>
  <c r="Y125" i="1"/>
  <c r="Z125" i="1"/>
  <c r="AA125" i="1"/>
  <c r="X128" i="1"/>
  <c r="Y128" i="1"/>
  <c r="Z128" i="1"/>
  <c r="AA128" i="1"/>
  <c r="Y129" i="1"/>
  <c r="Z129" i="1"/>
  <c r="AA129" i="1"/>
  <c r="AA192" i="1" s="1"/>
  <c r="AB148" i="1"/>
  <c r="AB140" i="1"/>
  <c r="AB141" i="1"/>
  <c r="AB142" i="1"/>
  <c r="AB143" i="1"/>
  <c r="AB144" i="1"/>
  <c r="AB145" i="1"/>
  <c r="AB146" i="1"/>
  <c r="AB147" i="1"/>
  <c r="AB163" i="1"/>
  <c r="AB164" i="1"/>
  <c r="AB165" i="1"/>
  <c r="AB166" i="1"/>
  <c r="AB167" i="1"/>
  <c r="AB168" i="1"/>
  <c r="AB169" i="1"/>
  <c r="AB170" i="1"/>
  <c r="AB171" i="1"/>
  <c r="AB46" i="1"/>
  <c r="AB207" i="1" s="1"/>
  <c r="AB27" i="1"/>
  <c r="AB206" i="1" s="1"/>
  <c r="K160" i="37"/>
  <c r="K72" i="37"/>
  <c r="K107" i="37"/>
  <c r="K52" i="37"/>
  <c r="K113" i="37"/>
  <c r="K26" i="37"/>
  <c r="K51" i="37"/>
  <c r="K71" i="37"/>
  <c r="K106" i="37"/>
  <c r="K112" i="37"/>
  <c r="K133" i="37"/>
  <c r="K151" i="37"/>
  <c r="K159" i="37"/>
  <c r="J160" i="37"/>
  <c r="J52" i="37"/>
  <c r="J27" i="37"/>
  <c r="J45" i="37"/>
  <c r="J26" i="37"/>
  <c r="J44" i="37"/>
  <c r="J51" i="37"/>
  <c r="J71" i="37"/>
  <c r="J106" i="37"/>
  <c r="J112" i="37"/>
  <c r="J133" i="37"/>
  <c r="J151" i="37"/>
  <c r="J159" i="37"/>
  <c r="I26" i="37"/>
  <c r="I44" i="37"/>
  <c r="I51" i="37"/>
  <c r="I71" i="37"/>
  <c r="I106" i="37"/>
  <c r="I112" i="37"/>
  <c r="I133" i="37"/>
  <c r="I151" i="37"/>
  <c r="I159" i="37"/>
  <c r="I27" i="37"/>
  <c r="I45" i="37"/>
  <c r="I52" i="37"/>
  <c r="I113" i="37"/>
  <c r="I160" i="37"/>
  <c r="H160" i="37"/>
  <c r="H52" i="37"/>
  <c r="H27" i="37"/>
  <c r="H45" i="37"/>
  <c r="H26" i="37"/>
  <c r="H44" i="37"/>
  <c r="H51" i="37"/>
  <c r="H71" i="37"/>
  <c r="H106" i="37"/>
  <c r="H112" i="37"/>
  <c r="H133" i="37"/>
  <c r="H151" i="37"/>
  <c r="H159" i="37"/>
  <c r="G160" i="37"/>
  <c r="G52" i="37"/>
  <c r="G113" i="37"/>
  <c r="G27" i="37"/>
  <c r="G45" i="37"/>
  <c r="F160" i="37"/>
  <c r="F52" i="37"/>
  <c r="F113" i="37"/>
  <c r="F27" i="37"/>
  <c r="F45" i="37"/>
  <c r="E160" i="37"/>
  <c r="E52" i="37"/>
  <c r="E113" i="37"/>
  <c r="E72" i="37"/>
  <c r="E107" i="37"/>
  <c r="E51" i="37"/>
  <c r="E27" i="37"/>
  <c r="E45" i="37"/>
  <c r="D160" i="37"/>
  <c r="D145" i="37"/>
  <c r="D144" i="37"/>
  <c r="D143" i="37"/>
  <c r="D142" i="37"/>
  <c r="D141" i="37"/>
  <c r="D140" i="37"/>
  <c r="D139" i="37"/>
  <c r="D138" i="37"/>
  <c r="D137" i="37"/>
  <c r="D124" i="37"/>
  <c r="D123" i="37"/>
  <c r="D122" i="37"/>
  <c r="D121" i="37"/>
  <c r="D120" i="37"/>
  <c r="D119" i="37"/>
  <c r="D118" i="37"/>
  <c r="D117" i="37"/>
  <c r="D116" i="37"/>
  <c r="D85" i="37"/>
  <c r="D147" i="37"/>
  <c r="D65" i="37"/>
  <c r="D164" i="37"/>
  <c r="D27" i="37"/>
  <c r="D45" i="37"/>
  <c r="B160" i="37"/>
  <c r="B145" i="37"/>
  <c r="B144" i="37"/>
  <c r="B143" i="37"/>
  <c r="B142" i="37"/>
  <c r="B141" i="37"/>
  <c r="B140" i="37"/>
  <c r="B139" i="37"/>
  <c r="B138" i="37"/>
  <c r="B137" i="37"/>
  <c r="B124" i="37"/>
  <c r="B121" i="37"/>
  <c r="B120" i="37"/>
  <c r="B117" i="37"/>
  <c r="B116" i="37"/>
  <c r="B85" i="37"/>
  <c r="B52" i="37"/>
  <c r="B40" i="37"/>
  <c r="B47" i="37"/>
  <c r="B164" i="37"/>
  <c r="B27" i="37"/>
  <c r="B45" i="37"/>
  <c r="B21" i="37"/>
  <c r="B163" i="37"/>
  <c r="AA171" i="1"/>
  <c r="AA170" i="1"/>
  <c r="AA169" i="1"/>
  <c r="AA168" i="1"/>
  <c r="AA167" i="1"/>
  <c r="AA166" i="1"/>
  <c r="AA165" i="1"/>
  <c r="AA164" i="1"/>
  <c r="AA163" i="1"/>
  <c r="AA148" i="1"/>
  <c r="AA147" i="1"/>
  <c r="AA146" i="1"/>
  <c r="AA145" i="1"/>
  <c r="AA144" i="1"/>
  <c r="AA143" i="1"/>
  <c r="AA142" i="1"/>
  <c r="AA141" i="1"/>
  <c r="AA140" i="1"/>
  <c r="AA111" i="1"/>
  <c r="AA386" i="1" s="1"/>
  <c r="AA91" i="1"/>
  <c r="AA366" i="1" s="1"/>
  <c r="AA46" i="1"/>
  <c r="AA27" i="1"/>
  <c r="AA206" i="1" s="1"/>
  <c r="Z111" i="1"/>
  <c r="Z388" i="1" s="1"/>
  <c r="Z140" i="1"/>
  <c r="Z141" i="1"/>
  <c r="Z142" i="1"/>
  <c r="Z143" i="1"/>
  <c r="Z144" i="1"/>
  <c r="Z145" i="1"/>
  <c r="Z146" i="1"/>
  <c r="Z147" i="1"/>
  <c r="Z148" i="1"/>
  <c r="Z163" i="1"/>
  <c r="Z164" i="1"/>
  <c r="Z165" i="1"/>
  <c r="Z166" i="1"/>
  <c r="Z167" i="1"/>
  <c r="Z168" i="1"/>
  <c r="Z169" i="1"/>
  <c r="Z170" i="1"/>
  <c r="Z171" i="1"/>
  <c r="Z91" i="1"/>
  <c r="Z224" i="1" s="1"/>
  <c r="Z46" i="1"/>
  <c r="Z207" i="1" s="1"/>
  <c r="Z27" i="1"/>
  <c r="Y163" i="1"/>
  <c r="Y164" i="1"/>
  <c r="Y165" i="1"/>
  <c r="Y166" i="1"/>
  <c r="Y167" i="1"/>
  <c r="Y168" i="1"/>
  <c r="Y169" i="1"/>
  <c r="Y170" i="1"/>
  <c r="Y171" i="1"/>
  <c r="Y140" i="1"/>
  <c r="Y141" i="1"/>
  <c r="Y142" i="1"/>
  <c r="Y143" i="1"/>
  <c r="Y144" i="1"/>
  <c r="Y145" i="1"/>
  <c r="Y146" i="1"/>
  <c r="Y147" i="1"/>
  <c r="Y148" i="1"/>
  <c r="Y111" i="1"/>
  <c r="Y382" i="1" s="1"/>
  <c r="Y381" i="1"/>
  <c r="Y91" i="1"/>
  <c r="Y367" i="1" s="1"/>
  <c r="Y27" i="1"/>
  <c r="Y206" i="1" s="1"/>
  <c r="Y46" i="1"/>
  <c r="Y207" i="1" s="1"/>
  <c r="X140" i="1"/>
  <c r="X145" i="1"/>
  <c r="X27" i="1"/>
  <c r="X206" i="1" s="1"/>
  <c r="X46" i="1"/>
  <c r="X207" i="1" s="1"/>
  <c r="X91" i="1"/>
  <c r="X111" i="1"/>
  <c r="X387" i="1" s="1"/>
  <c r="X141" i="1"/>
  <c r="X142" i="1"/>
  <c r="X143" i="1"/>
  <c r="X144" i="1"/>
  <c r="X146" i="1"/>
  <c r="X147" i="1"/>
  <c r="X148" i="1"/>
  <c r="X163" i="1"/>
  <c r="X164" i="1"/>
  <c r="X165" i="1"/>
  <c r="X166" i="1"/>
  <c r="X167" i="1"/>
  <c r="X168" i="1"/>
  <c r="X169" i="1"/>
  <c r="X170" i="1"/>
  <c r="X171" i="1"/>
  <c r="W27" i="1"/>
  <c r="W206" i="1" s="1"/>
  <c r="W46" i="1"/>
  <c r="W207" i="1" s="1"/>
  <c r="W91" i="1"/>
  <c r="W369" i="1" s="1"/>
  <c r="W111" i="1"/>
  <c r="W381" i="1" s="1"/>
  <c r="W140" i="1"/>
  <c r="W141" i="1"/>
  <c r="W142" i="1"/>
  <c r="W143" i="1"/>
  <c r="W144" i="1"/>
  <c r="W145" i="1"/>
  <c r="W146" i="1"/>
  <c r="W147" i="1"/>
  <c r="W148" i="1"/>
  <c r="W163" i="1"/>
  <c r="W164" i="1"/>
  <c r="W165" i="1"/>
  <c r="W166" i="1"/>
  <c r="W167" i="1"/>
  <c r="W168" i="1"/>
  <c r="W169" i="1"/>
  <c r="W170" i="1"/>
  <c r="W171" i="1"/>
  <c r="W237" i="1"/>
  <c r="W238" i="1"/>
  <c r="W257" i="1"/>
  <c r="W258" i="1"/>
  <c r="W279" i="1"/>
  <c r="W280" i="1"/>
  <c r="W298" i="1"/>
  <c r="W299" i="1"/>
  <c r="W319" i="1"/>
  <c r="W320" i="1"/>
  <c r="W332" i="1"/>
  <c r="W339" i="1"/>
  <c r="W340" i="1"/>
  <c r="W352" i="1"/>
  <c r="B224" i="1"/>
  <c r="C224" i="1"/>
  <c r="B225" i="1"/>
  <c r="C225" i="1"/>
  <c r="J85" i="30"/>
  <c r="I85" i="30"/>
  <c r="J21" i="30"/>
  <c r="J146" i="30"/>
  <c r="J26" i="30"/>
  <c r="J44" i="30"/>
  <c r="J51" i="30"/>
  <c r="J71" i="30"/>
  <c r="J89" i="30"/>
  <c r="J95" i="30"/>
  <c r="J116" i="30"/>
  <c r="J134" i="30"/>
  <c r="J142" i="30"/>
  <c r="J27" i="30"/>
  <c r="J45" i="30"/>
  <c r="J40" i="30"/>
  <c r="J52" i="30"/>
  <c r="J72" i="30"/>
  <c r="J90" i="30"/>
  <c r="J65" i="30"/>
  <c r="J109" i="30"/>
  <c r="J96" i="30"/>
  <c r="J99" i="30"/>
  <c r="J100" i="30"/>
  <c r="J101" i="30"/>
  <c r="J102" i="30"/>
  <c r="J103" i="30"/>
  <c r="J104" i="30"/>
  <c r="J105" i="30"/>
  <c r="J106" i="30"/>
  <c r="J107" i="30"/>
  <c r="J117" i="30"/>
  <c r="J135" i="30"/>
  <c r="J120" i="30"/>
  <c r="J121" i="30"/>
  <c r="J122" i="30"/>
  <c r="J123" i="30"/>
  <c r="J124" i="30"/>
  <c r="J125" i="30"/>
  <c r="J126" i="30"/>
  <c r="J127" i="30"/>
  <c r="J128" i="30"/>
  <c r="J143" i="30"/>
  <c r="I21" i="30"/>
  <c r="I47" i="30"/>
  <c r="I137" i="30"/>
  <c r="I26" i="30"/>
  <c r="I44" i="30"/>
  <c r="I51" i="30"/>
  <c r="I71" i="30"/>
  <c r="I89" i="30"/>
  <c r="I95" i="30"/>
  <c r="I116" i="30"/>
  <c r="I134" i="30"/>
  <c r="I142" i="30"/>
  <c r="I27" i="30"/>
  <c r="I45" i="30"/>
  <c r="I40" i="30"/>
  <c r="I147" i="30"/>
  <c r="I149" i="30"/>
  <c r="I52" i="30"/>
  <c r="I72" i="30"/>
  <c r="I90" i="30"/>
  <c r="I65" i="30"/>
  <c r="I109" i="30"/>
  <c r="I96" i="30"/>
  <c r="I99" i="30"/>
  <c r="I100" i="30"/>
  <c r="I101" i="30"/>
  <c r="I102" i="30"/>
  <c r="I103" i="30"/>
  <c r="I104" i="30"/>
  <c r="I105" i="30"/>
  <c r="I106" i="30"/>
  <c r="I107" i="30"/>
  <c r="I117" i="30"/>
  <c r="I135" i="30"/>
  <c r="I120" i="30"/>
  <c r="I121" i="30"/>
  <c r="I122" i="30"/>
  <c r="I123" i="30"/>
  <c r="I124" i="30"/>
  <c r="I125" i="30"/>
  <c r="I126" i="30"/>
  <c r="I127" i="30"/>
  <c r="I128" i="30"/>
  <c r="I143" i="30"/>
  <c r="H21" i="30"/>
  <c r="H26" i="30"/>
  <c r="H44" i="30"/>
  <c r="H51" i="30"/>
  <c r="H71" i="30"/>
  <c r="H89" i="30"/>
  <c r="H95" i="30"/>
  <c r="H116" i="30"/>
  <c r="H134" i="30"/>
  <c r="H142" i="30"/>
  <c r="H27" i="30"/>
  <c r="H45" i="30"/>
  <c r="H40" i="30"/>
  <c r="H47" i="30"/>
  <c r="H147" i="30"/>
  <c r="H52" i="30"/>
  <c r="H72" i="30"/>
  <c r="H90" i="30"/>
  <c r="H65" i="30"/>
  <c r="H85" i="30"/>
  <c r="H96" i="30"/>
  <c r="H99" i="30"/>
  <c r="H100" i="30"/>
  <c r="H101" i="30"/>
  <c r="H102" i="30"/>
  <c r="H103" i="30"/>
  <c r="H104" i="30"/>
  <c r="H105" i="30"/>
  <c r="H106" i="30"/>
  <c r="H107" i="30"/>
  <c r="H117" i="30"/>
  <c r="H135" i="30"/>
  <c r="H120" i="30"/>
  <c r="H121" i="30"/>
  <c r="H122" i="30"/>
  <c r="H123" i="30"/>
  <c r="H124" i="30"/>
  <c r="H125" i="30"/>
  <c r="H126" i="30"/>
  <c r="H127" i="30"/>
  <c r="H128" i="30"/>
  <c r="H143" i="30"/>
  <c r="G21" i="30"/>
  <c r="G26" i="30"/>
  <c r="G44" i="30"/>
  <c r="G51" i="30"/>
  <c r="G71" i="30"/>
  <c r="G89" i="30"/>
  <c r="G95" i="30"/>
  <c r="G116" i="30"/>
  <c r="G134" i="30"/>
  <c r="G142" i="30"/>
  <c r="G27" i="30"/>
  <c r="G45" i="30"/>
  <c r="G40" i="30"/>
  <c r="G52" i="30"/>
  <c r="G72" i="30"/>
  <c r="G90" i="30"/>
  <c r="G65" i="30"/>
  <c r="G85" i="30"/>
  <c r="G96" i="30"/>
  <c r="G99" i="30"/>
  <c r="G100" i="30"/>
  <c r="G101" i="30"/>
  <c r="G102" i="30"/>
  <c r="G103" i="30"/>
  <c r="G104" i="30"/>
  <c r="G105" i="30"/>
  <c r="G106" i="30"/>
  <c r="G107" i="30"/>
  <c r="G117" i="30"/>
  <c r="G135" i="30"/>
  <c r="G120" i="30"/>
  <c r="G121" i="30"/>
  <c r="G122" i="30"/>
  <c r="G123" i="30"/>
  <c r="G124" i="30"/>
  <c r="G125" i="30"/>
  <c r="G126" i="30"/>
  <c r="G127" i="30"/>
  <c r="G128" i="30"/>
  <c r="G143" i="30"/>
  <c r="C120" i="30"/>
  <c r="D120" i="30"/>
  <c r="E120" i="30"/>
  <c r="C121" i="30"/>
  <c r="D121" i="30"/>
  <c r="E121" i="30"/>
  <c r="C122" i="30"/>
  <c r="D122" i="30"/>
  <c r="E122" i="30"/>
  <c r="C123" i="30"/>
  <c r="D123" i="30"/>
  <c r="E123" i="30"/>
  <c r="C124" i="30"/>
  <c r="D124" i="30"/>
  <c r="E124" i="30"/>
  <c r="C125" i="30"/>
  <c r="D125" i="30"/>
  <c r="E125" i="30"/>
  <c r="C126" i="30"/>
  <c r="D126" i="30"/>
  <c r="E126" i="30"/>
  <c r="C127" i="30"/>
  <c r="D127" i="30"/>
  <c r="E127" i="30"/>
  <c r="C128" i="30"/>
  <c r="D128" i="30"/>
  <c r="E128" i="30"/>
  <c r="C99" i="30"/>
  <c r="D99" i="30"/>
  <c r="E99" i="30"/>
  <c r="C100" i="30"/>
  <c r="D100" i="30"/>
  <c r="E100" i="30"/>
  <c r="C101" i="30"/>
  <c r="D101" i="30"/>
  <c r="E101" i="30"/>
  <c r="C102" i="30"/>
  <c r="D102" i="30"/>
  <c r="E102" i="30"/>
  <c r="C103" i="30"/>
  <c r="D103" i="30"/>
  <c r="E103" i="30"/>
  <c r="C104" i="30"/>
  <c r="D104" i="30"/>
  <c r="E104" i="30"/>
  <c r="C105" i="30"/>
  <c r="D105" i="30"/>
  <c r="E105" i="30"/>
  <c r="C106" i="30"/>
  <c r="D106" i="30"/>
  <c r="E106" i="30"/>
  <c r="C107" i="30"/>
  <c r="D107" i="30"/>
  <c r="E107" i="30"/>
  <c r="C85" i="30"/>
  <c r="D85" i="30"/>
  <c r="D130" i="30"/>
  <c r="E85" i="30"/>
  <c r="E92" i="30"/>
  <c r="C65" i="30"/>
  <c r="C92" i="30"/>
  <c r="C137" i="30"/>
  <c r="D65" i="30"/>
  <c r="E65" i="30"/>
  <c r="B40" i="30"/>
  <c r="B47" i="30"/>
  <c r="C40" i="30"/>
  <c r="C147" i="30"/>
  <c r="D40" i="30"/>
  <c r="D147" i="30"/>
  <c r="E40" i="30"/>
  <c r="B21" i="30"/>
  <c r="C21" i="30"/>
  <c r="D21" i="30"/>
  <c r="D146" i="30"/>
  <c r="D149" i="30"/>
  <c r="E21" i="30"/>
  <c r="E47" i="30"/>
  <c r="E137" i="30"/>
  <c r="B143" i="30"/>
  <c r="C143" i="30"/>
  <c r="D143" i="30"/>
  <c r="E143" i="30"/>
  <c r="B117" i="30"/>
  <c r="B135" i="30"/>
  <c r="C117" i="30"/>
  <c r="C135" i="30"/>
  <c r="D117" i="30"/>
  <c r="D135" i="30"/>
  <c r="E117" i="30"/>
  <c r="E135" i="30"/>
  <c r="B96" i="30"/>
  <c r="C96" i="30"/>
  <c r="D96" i="30"/>
  <c r="E96" i="30"/>
  <c r="B52" i="30"/>
  <c r="B72" i="30"/>
  <c r="B90" i="30"/>
  <c r="C52" i="30"/>
  <c r="C72" i="30"/>
  <c r="C90" i="30"/>
  <c r="D52" i="30"/>
  <c r="D72" i="30"/>
  <c r="D90" i="30"/>
  <c r="E52" i="30"/>
  <c r="E72" i="30"/>
  <c r="E90" i="30"/>
  <c r="C26" i="30"/>
  <c r="C44" i="30"/>
  <c r="C51" i="30"/>
  <c r="C71" i="30"/>
  <c r="C89" i="30"/>
  <c r="C95" i="30"/>
  <c r="C116" i="30"/>
  <c r="C134" i="30"/>
  <c r="C142" i="30"/>
  <c r="D26" i="30"/>
  <c r="D44" i="30"/>
  <c r="D51" i="30"/>
  <c r="D71" i="30"/>
  <c r="D89" i="30"/>
  <c r="D95" i="30"/>
  <c r="D116" i="30"/>
  <c r="D134" i="30"/>
  <c r="D142" i="30"/>
  <c r="E26" i="30"/>
  <c r="E44" i="30"/>
  <c r="E51" i="30"/>
  <c r="E71" i="30"/>
  <c r="E89" i="30"/>
  <c r="E95" i="30"/>
  <c r="E116" i="30"/>
  <c r="E134" i="30"/>
  <c r="E142" i="30"/>
  <c r="B26" i="30"/>
  <c r="B44" i="30"/>
  <c r="B51" i="30"/>
  <c r="B71" i="30"/>
  <c r="B89" i="30"/>
  <c r="B95" i="30"/>
  <c r="B116" i="30"/>
  <c r="B134" i="30"/>
  <c r="B142" i="30"/>
  <c r="B27" i="30"/>
  <c r="B45" i="30"/>
  <c r="C27" i="30"/>
  <c r="C45" i="30"/>
  <c r="D27" i="30"/>
  <c r="D45" i="30"/>
  <c r="E27" i="30"/>
  <c r="E45" i="30"/>
  <c r="F143" i="30"/>
  <c r="F128" i="30"/>
  <c r="F127" i="30"/>
  <c r="F126" i="30"/>
  <c r="F125" i="30"/>
  <c r="F124" i="30"/>
  <c r="F123" i="30"/>
  <c r="F122" i="30"/>
  <c r="F121" i="30"/>
  <c r="F120" i="30"/>
  <c r="F117" i="30"/>
  <c r="F135" i="30"/>
  <c r="F107" i="30"/>
  <c r="F106" i="30"/>
  <c r="F105" i="30"/>
  <c r="F104" i="30"/>
  <c r="F103" i="30"/>
  <c r="F102" i="30"/>
  <c r="F101" i="30"/>
  <c r="F100" i="30"/>
  <c r="F99" i="30"/>
  <c r="F96" i="30"/>
  <c r="F85" i="30"/>
  <c r="F65" i="30"/>
  <c r="F52" i="30"/>
  <c r="F72" i="30"/>
  <c r="F90" i="30"/>
  <c r="F40" i="30"/>
  <c r="F27" i="30"/>
  <c r="F45" i="30"/>
  <c r="F26" i="30"/>
  <c r="F44" i="30"/>
  <c r="F51" i="30"/>
  <c r="F71" i="30"/>
  <c r="F89" i="30"/>
  <c r="F95" i="30"/>
  <c r="F116" i="30"/>
  <c r="F134" i="30"/>
  <c r="F142" i="30"/>
  <c r="F21" i="30"/>
  <c r="V339" i="1"/>
  <c r="V352" i="1"/>
  <c r="U352" i="1"/>
  <c r="T352" i="1"/>
  <c r="S352" i="1"/>
  <c r="V340" i="1"/>
  <c r="U340" i="1"/>
  <c r="T340" i="1"/>
  <c r="S340" i="1"/>
  <c r="V332" i="1"/>
  <c r="U332" i="1"/>
  <c r="T332" i="1"/>
  <c r="S332" i="1"/>
  <c r="V320" i="1"/>
  <c r="U320" i="1"/>
  <c r="T320" i="1"/>
  <c r="S320" i="1"/>
  <c r="V299" i="1"/>
  <c r="U299" i="1"/>
  <c r="T299" i="1"/>
  <c r="S299" i="1"/>
  <c r="V280" i="1"/>
  <c r="U280" i="1"/>
  <c r="T280" i="1"/>
  <c r="S280" i="1"/>
  <c r="V258" i="1"/>
  <c r="U258" i="1"/>
  <c r="T258" i="1"/>
  <c r="S258" i="1"/>
  <c r="V238" i="1"/>
  <c r="U238" i="1"/>
  <c r="T238" i="1"/>
  <c r="S238" i="1"/>
  <c r="B27" i="1"/>
  <c r="B206" i="1" s="1"/>
  <c r="C27" i="1"/>
  <c r="C206" i="1" s="1"/>
  <c r="U27" i="1"/>
  <c r="U206" i="1" s="1"/>
  <c r="V27" i="1"/>
  <c r="V206" i="1" s="1"/>
  <c r="V46" i="1"/>
  <c r="V207" i="1" s="1"/>
  <c r="V91" i="1"/>
  <c r="V366" i="1" s="1"/>
  <c r="V111" i="1"/>
  <c r="V382" i="1" s="1"/>
  <c r="V148" i="1"/>
  <c r="V147" i="1"/>
  <c r="V146" i="1"/>
  <c r="V145" i="1"/>
  <c r="V144" i="1"/>
  <c r="V143" i="1"/>
  <c r="V142" i="1"/>
  <c r="V141" i="1"/>
  <c r="V140" i="1"/>
  <c r="V171" i="1"/>
  <c r="V170" i="1"/>
  <c r="V169" i="1"/>
  <c r="V168" i="1"/>
  <c r="V167" i="1"/>
  <c r="V166" i="1"/>
  <c r="V165" i="1"/>
  <c r="V164" i="1"/>
  <c r="V163" i="1"/>
  <c r="B46" i="1"/>
  <c r="B207" i="1" s="1"/>
  <c r="C46" i="1"/>
  <c r="C207" i="1" s="1"/>
  <c r="U91" i="1"/>
  <c r="U368" i="1" s="1"/>
  <c r="U111" i="1"/>
  <c r="U225" i="1" s="1"/>
  <c r="U163" i="1"/>
  <c r="U164" i="1"/>
  <c r="U165" i="1"/>
  <c r="U166" i="1"/>
  <c r="U167" i="1"/>
  <c r="U168" i="1"/>
  <c r="U169" i="1"/>
  <c r="U170" i="1"/>
  <c r="U171" i="1"/>
  <c r="U140" i="1"/>
  <c r="U141" i="1"/>
  <c r="U142" i="1"/>
  <c r="U143" i="1"/>
  <c r="U144" i="1"/>
  <c r="U145" i="1"/>
  <c r="U146" i="1"/>
  <c r="U147" i="1"/>
  <c r="U148" i="1"/>
  <c r="U46" i="1"/>
  <c r="U207" i="1" s="1"/>
  <c r="T171" i="1"/>
  <c r="T170" i="1"/>
  <c r="T169" i="1"/>
  <c r="T168" i="1"/>
  <c r="T167" i="1"/>
  <c r="T166" i="1"/>
  <c r="T165" i="1"/>
  <c r="T164" i="1"/>
  <c r="T163" i="1"/>
  <c r="T148" i="1"/>
  <c r="T147" i="1"/>
  <c r="T146" i="1"/>
  <c r="T145" i="1"/>
  <c r="T144" i="1"/>
  <c r="T143" i="1"/>
  <c r="T142" i="1"/>
  <c r="T141" i="1"/>
  <c r="T140" i="1"/>
  <c r="T91" i="1"/>
  <c r="T370" i="1" s="1"/>
  <c r="T27" i="1"/>
  <c r="T206" i="1" s="1"/>
  <c r="T46" i="1"/>
  <c r="T73" i="1" s="1"/>
  <c r="T111" i="1"/>
  <c r="T385" i="1" s="1"/>
  <c r="S171" i="1"/>
  <c r="S170" i="1"/>
  <c r="S169" i="1"/>
  <c r="S168" i="1"/>
  <c r="S167" i="1"/>
  <c r="S166" i="1"/>
  <c r="S165" i="1"/>
  <c r="S164" i="1"/>
  <c r="S163" i="1"/>
  <c r="S148" i="1"/>
  <c r="S147" i="1"/>
  <c r="S146" i="1"/>
  <c r="S145" i="1"/>
  <c r="S144" i="1"/>
  <c r="S143" i="1"/>
  <c r="S142" i="1"/>
  <c r="S141" i="1"/>
  <c r="S46" i="1"/>
  <c r="S207" i="1" s="1"/>
  <c r="S27" i="1"/>
  <c r="S206" i="1" s="1"/>
  <c r="S91" i="1"/>
  <c r="S368" i="1" s="1"/>
  <c r="S111" i="1"/>
  <c r="S382" i="1" s="1"/>
  <c r="F164" i="1"/>
  <c r="F165" i="1"/>
  <c r="F166" i="1"/>
  <c r="F167" i="1"/>
  <c r="F168" i="1"/>
  <c r="F169" i="1"/>
  <c r="F170" i="1"/>
  <c r="F171" i="1"/>
  <c r="F163" i="1"/>
  <c r="E164" i="1"/>
  <c r="E165" i="1"/>
  <c r="E166" i="1"/>
  <c r="E167" i="1"/>
  <c r="E168" i="1"/>
  <c r="E169" i="1"/>
  <c r="E170" i="1"/>
  <c r="E171" i="1"/>
  <c r="D163" i="1"/>
  <c r="E163" i="1"/>
  <c r="D164" i="1"/>
  <c r="D165" i="1"/>
  <c r="D166" i="1"/>
  <c r="D167" i="1"/>
  <c r="D168" i="1"/>
  <c r="D169" i="1"/>
  <c r="D170" i="1"/>
  <c r="D171" i="1"/>
  <c r="F141" i="1"/>
  <c r="F142" i="1"/>
  <c r="F143" i="1"/>
  <c r="F144" i="1"/>
  <c r="F145" i="1"/>
  <c r="F146" i="1"/>
  <c r="F147" i="1"/>
  <c r="F148" i="1"/>
  <c r="F140" i="1"/>
  <c r="E141" i="1"/>
  <c r="E142" i="1"/>
  <c r="E143" i="1"/>
  <c r="E144" i="1"/>
  <c r="E145" i="1"/>
  <c r="E146" i="1"/>
  <c r="E147" i="1"/>
  <c r="E148" i="1"/>
  <c r="E140" i="1"/>
  <c r="D141" i="1"/>
  <c r="D142" i="1"/>
  <c r="D143" i="1"/>
  <c r="D144" i="1"/>
  <c r="D145" i="1"/>
  <c r="D146" i="1"/>
  <c r="D147" i="1"/>
  <c r="D148" i="1"/>
  <c r="D140" i="1"/>
  <c r="E46" i="1"/>
  <c r="E207" i="1" s="1"/>
  <c r="F46" i="1"/>
  <c r="D46" i="1"/>
  <c r="F111" i="1"/>
  <c r="F389" i="1" s="1"/>
  <c r="D111" i="1"/>
  <c r="D389" i="1" s="1"/>
  <c r="F91" i="1"/>
  <c r="F364" i="1" s="1"/>
  <c r="D91" i="1"/>
  <c r="D366" i="1" s="1"/>
  <c r="E27" i="1"/>
  <c r="F27" i="1"/>
  <c r="F206" i="1" s="1"/>
  <c r="D27" i="1"/>
  <c r="D206" i="1" s="1"/>
  <c r="R171" i="1"/>
  <c r="R170" i="1"/>
  <c r="R169" i="1"/>
  <c r="R168" i="1"/>
  <c r="R167" i="1"/>
  <c r="R166" i="1"/>
  <c r="R165" i="1"/>
  <c r="R164" i="1"/>
  <c r="R163" i="1"/>
  <c r="R148" i="1"/>
  <c r="R147" i="1"/>
  <c r="R146" i="1"/>
  <c r="R145" i="1"/>
  <c r="R144" i="1"/>
  <c r="R143" i="1"/>
  <c r="R142" i="1"/>
  <c r="R141" i="1"/>
  <c r="G27" i="1"/>
  <c r="G46" i="1"/>
  <c r="G207" i="1" s="1"/>
  <c r="H27" i="1"/>
  <c r="H206" i="1" s="1"/>
  <c r="H46" i="1"/>
  <c r="I27" i="1"/>
  <c r="I206" i="1" s="1"/>
  <c r="J27" i="1"/>
  <c r="J206" i="1" s="1"/>
  <c r="K27" i="1"/>
  <c r="L27" i="1"/>
  <c r="L206" i="1" s="1"/>
  <c r="M27" i="1"/>
  <c r="M206" i="1" s="1"/>
  <c r="N27" i="1"/>
  <c r="O27" i="1"/>
  <c r="O206" i="1" s="1"/>
  <c r="P27" i="1"/>
  <c r="P206" i="1" s="1"/>
  <c r="Q27" i="1"/>
  <c r="Q206" i="1" s="1"/>
  <c r="R27" i="1"/>
  <c r="I46" i="1"/>
  <c r="I207" i="1" s="1"/>
  <c r="J46" i="1"/>
  <c r="J207" i="1"/>
  <c r="K46" i="1"/>
  <c r="K207" i="1" s="1"/>
  <c r="L46" i="1"/>
  <c r="M46" i="1"/>
  <c r="M207" i="1" s="1"/>
  <c r="N46" i="1"/>
  <c r="N111" i="1"/>
  <c r="N386" i="1" s="1"/>
  <c r="O46" i="1"/>
  <c r="O73" i="1" s="1"/>
  <c r="P46" i="1"/>
  <c r="P207" i="1" s="1"/>
  <c r="Q46" i="1"/>
  <c r="Q207" i="1" s="1"/>
  <c r="R46" i="1"/>
  <c r="R207" i="1" s="1"/>
  <c r="G91" i="1"/>
  <c r="G224" i="1" s="1"/>
  <c r="H91" i="1"/>
  <c r="H364" i="1" s="1"/>
  <c r="I91" i="1"/>
  <c r="I371" i="1" s="1"/>
  <c r="J91" i="1"/>
  <c r="J363" i="1" s="1"/>
  <c r="K91" i="1"/>
  <c r="K370" i="1" s="1"/>
  <c r="L91" i="1"/>
  <c r="L370" i="1" s="1"/>
  <c r="M91" i="1"/>
  <c r="N91" i="1"/>
  <c r="N367" i="1" s="1"/>
  <c r="P91" i="1"/>
  <c r="P365" i="1" s="1"/>
  <c r="Q91" i="1"/>
  <c r="Q367" i="1" s="1"/>
  <c r="R91" i="1"/>
  <c r="R367" i="1" s="1"/>
  <c r="G111" i="1"/>
  <c r="G387" i="1" s="1"/>
  <c r="H111" i="1"/>
  <c r="H383" i="1" s="1"/>
  <c r="I111" i="1"/>
  <c r="I388" i="1" s="1"/>
  <c r="J111" i="1"/>
  <c r="J387" i="1" s="1"/>
  <c r="K111" i="1"/>
  <c r="K389" i="1" s="1"/>
  <c r="L111" i="1"/>
  <c r="L386" i="1" s="1"/>
  <c r="M111" i="1"/>
  <c r="M382" i="1" s="1"/>
  <c r="P111" i="1"/>
  <c r="P381" i="1" s="1"/>
  <c r="Q111" i="1"/>
  <c r="Q381" i="1" s="1"/>
  <c r="R111" i="1"/>
  <c r="R389" i="1" s="1"/>
  <c r="N140" i="1"/>
  <c r="Q140" i="1"/>
  <c r="G141" i="1"/>
  <c r="Q141" i="1"/>
  <c r="Q142" i="1"/>
  <c r="Q143" i="1"/>
  <c r="Q144" i="1"/>
  <c r="H146" i="1"/>
  <c r="Q146" i="1"/>
  <c r="P147" i="1"/>
  <c r="Q147" i="1"/>
  <c r="P148" i="1"/>
  <c r="Q148" i="1"/>
  <c r="G163" i="1"/>
  <c r="H163" i="1"/>
  <c r="I163" i="1"/>
  <c r="J163" i="1"/>
  <c r="K163" i="1"/>
  <c r="L163" i="1"/>
  <c r="M163" i="1"/>
  <c r="N163" i="1"/>
  <c r="O163" i="1"/>
  <c r="P163" i="1"/>
  <c r="Q163" i="1"/>
  <c r="G164" i="1"/>
  <c r="H164" i="1"/>
  <c r="I164" i="1"/>
  <c r="J164" i="1"/>
  <c r="K164" i="1"/>
  <c r="L164" i="1"/>
  <c r="M164" i="1"/>
  <c r="N164" i="1"/>
  <c r="O164" i="1"/>
  <c r="P164" i="1"/>
  <c r="Q164" i="1"/>
  <c r="G165" i="1"/>
  <c r="H165" i="1"/>
  <c r="I165" i="1"/>
  <c r="J165" i="1"/>
  <c r="K165" i="1"/>
  <c r="L165" i="1"/>
  <c r="M165" i="1"/>
  <c r="N165" i="1"/>
  <c r="O165" i="1"/>
  <c r="P165" i="1"/>
  <c r="Q165" i="1"/>
  <c r="G166" i="1"/>
  <c r="H166" i="1"/>
  <c r="I166" i="1"/>
  <c r="J166" i="1"/>
  <c r="K166" i="1"/>
  <c r="L166" i="1"/>
  <c r="M166" i="1"/>
  <c r="N166" i="1"/>
  <c r="O166" i="1"/>
  <c r="P166" i="1"/>
  <c r="Q166" i="1"/>
  <c r="G167" i="1"/>
  <c r="H167" i="1"/>
  <c r="I167" i="1"/>
  <c r="J167" i="1"/>
  <c r="K167" i="1"/>
  <c r="L167" i="1"/>
  <c r="M167" i="1"/>
  <c r="N167" i="1"/>
  <c r="O167" i="1"/>
  <c r="P167" i="1"/>
  <c r="Q167" i="1"/>
  <c r="G168" i="1"/>
  <c r="H168" i="1"/>
  <c r="I168" i="1"/>
  <c r="J168" i="1"/>
  <c r="K168" i="1"/>
  <c r="L168" i="1"/>
  <c r="M168" i="1"/>
  <c r="N168" i="1"/>
  <c r="O168" i="1"/>
  <c r="P168" i="1"/>
  <c r="Q168" i="1"/>
  <c r="G169" i="1"/>
  <c r="H169" i="1"/>
  <c r="I169" i="1"/>
  <c r="J169" i="1"/>
  <c r="K169" i="1"/>
  <c r="L169" i="1"/>
  <c r="M169" i="1"/>
  <c r="N169" i="1"/>
  <c r="O169" i="1"/>
  <c r="P169" i="1"/>
  <c r="Q169" i="1"/>
  <c r="G170" i="1"/>
  <c r="H170" i="1"/>
  <c r="I170" i="1"/>
  <c r="J170" i="1"/>
  <c r="K170" i="1"/>
  <c r="L170" i="1"/>
  <c r="M170" i="1"/>
  <c r="N170" i="1"/>
  <c r="O170" i="1"/>
  <c r="P170" i="1"/>
  <c r="Q170" i="1"/>
  <c r="G171" i="1"/>
  <c r="H171" i="1"/>
  <c r="I171" i="1"/>
  <c r="J171" i="1"/>
  <c r="K171" i="1"/>
  <c r="L171" i="1"/>
  <c r="M171" i="1"/>
  <c r="N171" i="1"/>
  <c r="O171" i="1"/>
  <c r="P171" i="1"/>
  <c r="Q171" i="1"/>
  <c r="K238" i="1"/>
  <c r="L238" i="1"/>
  <c r="M238" i="1"/>
  <c r="N238" i="1"/>
  <c r="O238" i="1"/>
  <c r="P238" i="1"/>
  <c r="Q238" i="1"/>
  <c r="R238" i="1"/>
  <c r="J250" i="1"/>
  <c r="J292" i="1"/>
  <c r="K250" i="1"/>
  <c r="K292" i="1"/>
  <c r="L250" i="1"/>
  <c r="K258" i="1"/>
  <c r="L258" i="1"/>
  <c r="M258" i="1"/>
  <c r="N258" i="1"/>
  <c r="O258" i="1"/>
  <c r="P258" i="1"/>
  <c r="Q258" i="1"/>
  <c r="R258" i="1"/>
  <c r="J270" i="1"/>
  <c r="K270" i="1"/>
  <c r="K311" i="1"/>
  <c r="L270" i="1"/>
  <c r="K280" i="1"/>
  <c r="L280" i="1"/>
  <c r="M280" i="1"/>
  <c r="N280" i="1"/>
  <c r="O280" i="1"/>
  <c r="P280" i="1"/>
  <c r="Q280" i="1"/>
  <c r="R280" i="1"/>
  <c r="L292" i="1"/>
  <c r="K299" i="1"/>
  <c r="L299" i="1"/>
  <c r="M299" i="1"/>
  <c r="N299" i="1"/>
  <c r="O299" i="1"/>
  <c r="P299" i="1"/>
  <c r="Q299" i="1"/>
  <c r="R299" i="1"/>
  <c r="J311" i="1"/>
  <c r="L311" i="1"/>
  <c r="K320" i="1"/>
  <c r="L320" i="1"/>
  <c r="M320" i="1"/>
  <c r="N320" i="1"/>
  <c r="O320" i="1"/>
  <c r="P320" i="1"/>
  <c r="Q320" i="1"/>
  <c r="R320" i="1"/>
  <c r="J323" i="1"/>
  <c r="K323" i="1"/>
  <c r="L323" i="1"/>
  <c r="J324" i="1"/>
  <c r="K324" i="1"/>
  <c r="L324" i="1"/>
  <c r="J326" i="1"/>
  <c r="K326" i="1"/>
  <c r="L326" i="1"/>
  <c r="J327" i="1"/>
  <c r="K327" i="1"/>
  <c r="L327" i="1"/>
  <c r="J328" i="1"/>
  <c r="K328" i="1"/>
  <c r="L328" i="1"/>
  <c r="J330" i="1"/>
  <c r="K330" i="1"/>
  <c r="L330" i="1"/>
  <c r="M332" i="1"/>
  <c r="N332" i="1"/>
  <c r="O332" i="1"/>
  <c r="P332" i="1"/>
  <c r="Q332" i="1"/>
  <c r="R332" i="1"/>
  <c r="K340" i="1"/>
  <c r="L340" i="1"/>
  <c r="M340" i="1"/>
  <c r="N340" i="1"/>
  <c r="O340" i="1"/>
  <c r="P340" i="1"/>
  <c r="Q340" i="1"/>
  <c r="R340" i="1"/>
  <c r="J343" i="1"/>
  <c r="K343" i="1"/>
  <c r="L343" i="1"/>
  <c r="J344" i="1"/>
  <c r="K344" i="1"/>
  <c r="L344" i="1"/>
  <c r="J346" i="1"/>
  <c r="K346" i="1"/>
  <c r="L346" i="1"/>
  <c r="J347" i="1"/>
  <c r="K347" i="1"/>
  <c r="L347" i="1"/>
  <c r="J348" i="1"/>
  <c r="K348" i="1"/>
  <c r="L348" i="1"/>
  <c r="J350" i="1"/>
  <c r="K350" i="1"/>
  <c r="L350" i="1"/>
  <c r="M352" i="1"/>
  <c r="N352" i="1"/>
  <c r="O352" i="1"/>
  <c r="P352" i="1"/>
  <c r="Q352" i="1"/>
  <c r="R352" i="1"/>
  <c r="H130" i="30"/>
  <c r="G146" i="30"/>
  <c r="J47" i="30"/>
  <c r="J147" i="30"/>
  <c r="H109" i="30"/>
  <c r="H92" i="30"/>
  <c r="H137" i="30"/>
  <c r="J130" i="30"/>
  <c r="H146" i="30"/>
  <c r="G109" i="30"/>
  <c r="I67" i="37"/>
  <c r="C146" i="30"/>
  <c r="C149" i="30"/>
  <c r="C152" i="30"/>
  <c r="C109" i="30"/>
  <c r="C47" i="30"/>
  <c r="C130" i="30"/>
  <c r="I130" i="30"/>
  <c r="F92" i="30"/>
  <c r="F72" i="37"/>
  <c r="F107" i="37"/>
  <c r="C126" i="37"/>
  <c r="C147" i="37"/>
  <c r="J147" i="37"/>
  <c r="G47" i="37"/>
  <c r="H163" i="37"/>
  <c r="D47" i="37"/>
  <c r="G72" i="37"/>
  <c r="G107" i="37"/>
  <c r="I72" i="37"/>
  <c r="I107" i="37"/>
  <c r="D113" i="37"/>
  <c r="G147" i="37"/>
  <c r="I109" i="37"/>
  <c r="B65" i="37"/>
  <c r="B67" i="37"/>
  <c r="B126" i="37"/>
  <c r="G126" i="37"/>
  <c r="H67" i="37"/>
  <c r="F164" i="37"/>
  <c r="F47" i="37"/>
  <c r="J47" i="37"/>
  <c r="J126" i="37"/>
  <c r="F147" i="37"/>
  <c r="F67" i="37"/>
  <c r="E67" i="37"/>
  <c r="D109" i="37"/>
  <c r="D154" i="37"/>
  <c r="D67" i="37"/>
  <c r="F154" i="37"/>
  <c r="C67" i="37"/>
  <c r="I126" i="37"/>
  <c r="I163" i="37"/>
  <c r="D109" i="30"/>
  <c r="D92" i="30"/>
  <c r="E146" i="30"/>
  <c r="B113" i="37"/>
  <c r="B72" i="37"/>
  <c r="B107" i="37"/>
  <c r="D47" i="30"/>
  <c r="D137" i="30"/>
  <c r="E109" i="30"/>
  <c r="I92" i="30"/>
  <c r="H172" i="37"/>
  <c r="I146" i="30"/>
  <c r="D126" i="37"/>
  <c r="E163" i="37"/>
  <c r="E166" i="37"/>
  <c r="E172" i="37"/>
  <c r="J166" i="37"/>
  <c r="J172" i="37"/>
  <c r="I147" i="37"/>
  <c r="I164" i="37"/>
  <c r="I47" i="37"/>
  <c r="I154" i="37"/>
  <c r="H88" i="37"/>
  <c r="B166" i="37"/>
  <c r="B169" i="37"/>
  <c r="G166" i="37"/>
  <c r="G172" i="37"/>
  <c r="G169" i="37"/>
  <c r="H72" i="37"/>
  <c r="H107" i="37"/>
  <c r="H113" i="37"/>
  <c r="E109" i="37"/>
  <c r="E147" i="37"/>
  <c r="D102" i="37"/>
  <c r="D104" i="37"/>
  <c r="D166" i="37"/>
  <c r="D172" i="37"/>
  <c r="F147" i="30"/>
  <c r="F130" i="30"/>
  <c r="I155" i="30"/>
  <c r="B109" i="37"/>
  <c r="B154" i="37"/>
  <c r="J109" i="37"/>
  <c r="J154" i="37"/>
  <c r="I166" i="37"/>
  <c r="I169" i="37"/>
  <c r="I152" i="30"/>
  <c r="J68" i="37"/>
  <c r="J88" i="37"/>
  <c r="I172" i="37"/>
  <c r="E147" i="30"/>
  <c r="E130" i="30"/>
  <c r="B172" i="37"/>
  <c r="C113" i="37"/>
  <c r="C72" i="37"/>
  <c r="C107" i="37"/>
  <c r="D155" i="30"/>
  <c r="D152" i="30"/>
  <c r="J169" i="37"/>
  <c r="F146" i="30"/>
  <c r="F47" i="30"/>
  <c r="F109" i="30"/>
  <c r="J149" i="30"/>
  <c r="J152" i="30"/>
  <c r="E47" i="37"/>
  <c r="E154" i="37"/>
  <c r="E126" i="37"/>
  <c r="E169" i="37"/>
  <c r="E149" i="30"/>
  <c r="E152" i="30"/>
  <c r="F137" i="30"/>
  <c r="F166" i="37"/>
  <c r="C155" i="30"/>
  <c r="G130" i="30"/>
  <c r="G92" i="30"/>
  <c r="G137" i="30"/>
  <c r="B147" i="37"/>
  <c r="H126" i="37"/>
  <c r="H109" i="37"/>
  <c r="H154" i="37"/>
  <c r="C163" i="37"/>
  <c r="C47" i="37"/>
  <c r="C154" i="37"/>
  <c r="D169" i="37"/>
  <c r="H149" i="30"/>
  <c r="H152" i="30"/>
  <c r="J92" i="30"/>
  <c r="J137" i="30"/>
  <c r="G109" i="37"/>
  <c r="G154" i="37"/>
  <c r="G147" i="30"/>
  <c r="G47" i="30"/>
  <c r="J113" i="37"/>
  <c r="J72" i="37"/>
  <c r="J107" i="37"/>
  <c r="C102" i="37"/>
  <c r="C104" i="37"/>
  <c r="J155" i="30"/>
  <c r="F149" i="30"/>
  <c r="F155" i="30"/>
  <c r="G149" i="30"/>
  <c r="G152" i="30"/>
  <c r="G155" i="30"/>
  <c r="F169" i="37"/>
  <c r="F172" i="37"/>
  <c r="H155" i="30"/>
  <c r="C166" i="37"/>
  <c r="C172" i="37"/>
  <c r="C169" i="37"/>
  <c r="E155" i="30"/>
  <c r="F152" i="30"/>
  <c r="AB381" i="1"/>
  <c r="AB369" i="1"/>
  <c r="AB364" i="1"/>
  <c r="AB366" i="1"/>
  <c r="AB367" i="1"/>
  <c r="AB368" i="1"/>
  <c r="AB371" i="1"/>
  <c r="V384" i="1"/>
  <c r="E364" i="1"/>
  <c r="AB224" i="1"/>
  <c r="AB370" i="1"/>
  <c r="AB363" i="1"/>
  <c r="AB365" i="1"/>
  <c r="AB387" i="1"/>
  <c r="F371" i="1"/>
  <c r="E224" i="1"/>
  <c r="E369" i="1"/>
  <c r="AK384" i="1"/>
  <c r="AK383" i="1"/>
  <c r="AK381" i="1"/>
  <c r="AK225" i="1"/>
  <c r="X184" i="1" l="1"/>
  <c r="I185" i="1"/>
  <c r="F366" i="1"/>
  <c r="F367" i="1"/>
  <c r="G187" i="1"/>
  <c r="V385" i="1"/>
  <c r="Z382" i="1"/>
  <c r="X73" i="1"/>
  <c r="U387" i="1"/>
  <c r="Z225" i="1"/>
  <c r="Z227" i="1" s="1"/>
  <c r="Z233" i="1" s="1"/>
  <c r="N382" i="1"/>
  <c r="Z384" i="1"/>
  <c r="Z389" i="1"/>
  <c r="X173" i="1"/>
  <c r="Z386" i="1"/>
  <c r="U389" i="1"/>
  <c r="W187" i="1"/>
  <c r="Z387" i="1"/>
  <c r="N187" i="1"/>
  <c r="AJ177" i="1"/>
  <c r="AP408" i="1"/>
  <c r="AB173" i="1"/>
  <c r="U383" i="1"/>
  <c r="Z192" i="1"/>
  <c r="U385" i="1"/>
  <c r="AB187" i="1"/>
  <c r="E365" i="1"/>
  <c r="AF188" i="1"/>
  <c r="Z385" i="1"/>
  <c r="N385" i="1"/>
  <c r="C227" i="1"/>
  <c r="C230" i="1" s="1"/>
  <c r="N365" i="1"/>
  <c r="AI368" i="1"/>
  <c r="AP93" i="1"/>
  <c r="N366" i="1"/>
  <c r="N381" i="1"/>
  <c r="AD366" i="1"/>
  <c r="AP94" i="1"/>
  <c r="AP194" i="1"/>
  <c r="N370" i="1"/>
  <c r="N383" i="1"/>
  <c r="N384" i="1"/>
  <c r="N387" i="1"/>
  <c r="AE187" i="1"/>
  <c r="V173" i="1"/>
  <c r="S387" i="1"/>
  <c r="F370" i="1"/>
  <c r="V386" i="1"/>
  <c r="AK382" i="1"/>
  <c r="V383" i="1"/>
  <c r="S381" i="1"/>
  <c r="AR215" i="1"/>
  <c r="Z381" i="1"/>
  <c r="V381" i="1"/>
  <c r="K363" i="1"/>
  <c r="E187" i="1"/>
  <c r="AQ212" i="1"/>
  <c r="AP29" i="1"/>
  <c r="V225" i="1"/>
  <c r="AC224" i="1"/>
  <c r="V388" i="1"/>
  <c r="V387" i="1"/>
  <c r="V389" i="1"/>
  <c r="Q187" i="1"/>
  <c r="K364" i="1"/>
  <c r="AP47" i="1"/>
  <c r="O185" i="1"/>
  <c r="S364" i="1"/>
  <c r="AH185" i="1"/>
  <c r="T381" i="1"/>
  <c r="O187" i="1"/>
  <c r="AO29" i="1"/>
  <c r="AK185" i="1"/>
  <c r="AE384" i="1"/>
  <c r="AO188" i="1"/>
  <c r="AO186" i="1"/>
  <c r="K191" i="1"/>
  <c r="AB185" i="1"/>
  <c r="L367" i="1"/>
  <c r="AE389" i="1"/>
  <c r="K368" i="1"/>
  <c r="U185" i="1"/>
  <c r="AD206" i="1"/>
  <c r="AP30" i="1"/>
  <c r="S73" i="1"/>
  <c r="AJ366" i="1"/>
  <c r="AI206" i="1"/>
  <c r="AH206" i="1"/>
  <c r="N388" i="1"/>
  <c r="M387" i="1"/>
  <c r="AJ367" i="1"/>
  <c r="K369" i="1"/>
  <c r="V191" i="1"/>
  <c r="AI207" i="1"/>
  <c r="AP73" i="1"/>
  <c r="AP195" i="1" s="1"/>
  <c r="L366" i="1"/>
  <c r="L371" i="1"/>
  <c r="K365" i="1"/>
  <c r="U371" i="1"/>
  <c r="T386" i="1"/>
  <c r="L224" i="1"/>
  <c r="L363" i="1"/>
  <c r="N389" i="1"/>
  <c r="AA389" i="1"/>
  <c r="L364" i="1"/>
  <c r="AJ363" i="1"/>
  <c r="AA383" i="1"/>
  <c r="AJ365" i="1"/>
  <c r="X150" i="1"/>
  <c r="AJ371" i="1"/>
  <c r="AL186" i="1"/>
  <c r="K366" i="1"/>
  <c r="AJ369" i="1"/>
  <c r="AJ370" i="1"/>
  <c r="AA173" i="1"/>
  <c r="G186" i="1"/>
  <c r="AJ150" i="1"/>
  <c r="L368" i="1"/>
  <c r="AA382" i="1"/>
  <c r="AA381" i="1"/>
  <c r="K224" i="1"/>
  <c r="L365" i="1"/>
  <c r="K371" i="1"/>
  <c r="N364" i="1"/>
  <c r="N225" i="1"/>
  <c r="K367" i="1"/>
  <c r="B209" i="1"/>
  <c r="B212" i="1" s="1"/>
  <c r="Z73" i="1"/>
  <c r="AP207" i="1"/>
  <c r="AP48" i="1"/>
  <c r="AI366" i="1"/>
  <c r="AE369" i="1"/>
  <c r="AK173" i="1"/>
  <c r="AC370" i="1"/>
  <c r="K185" i="1"/>
  <c r="F184" i="1"/>
  <c r="J383" i="1"/>
  <c r="AF364" i="1"/>
  <c r="AN192" i="1"/>
  <c r="AK363" i="1"/>
  <c r="AI367" i="1"/>
  <c r="I384" i="1"/>
  <c r="AG382" i="1"/>
  <c r="I383" i="1"/>
  <c r="AC367" i="1"/>
  <c r="Y389" i="1"/>
  <c r="T191" i="1"/>
  <c r="AF185" i="1"/>
  <c r="J384" i="1"/>
  <c r="AD371" i="1"/>
  <c r="Y383" i="1"/>
  <c r="AD192" i="1"/>
  <c r="AC364" i="1"/>
  <c r="AO94" i="1"/>
  <c r="J388" i="1"/>
  <c r="O370" i="1"/>
  <c r="AK367" i="1"/>
  <c r="AA364" i="1"/>
  <c r="AC388" i="1"/>
  <c r="AG369" i="1"/>
  <c r="AK224" i="1"/>
  <c r="AK227" i="1" s="1"/>
  <c r="AJ387" i="1"/>
  <c r="AF370" i="1"/>
  <c r="AK131" i="1"/>
  <c r="AD367" i="1"/>
  <c r="AI381" i="1"/>
  <c r="AG365" i="1"/>
  <c r="AK365" i="1"/>
  <c r="AD370" i="1"/>
  <c r="AE188" i="1"/>
  <c r="AG191" i="1"/>
  <c r="AK190" i="1"/>
  <c r="AS215" i="1"/>
  <c r="AF371" i="1"/>
  <c r="AH382" i="1"/>
  <c r="AC384" i="1"/>
  <c r="AC387" i="1"/>
  <c r="AC369" i="1"/>
  <c r="AC386" i="1"/>
  <c r="AD387" i="1"/>
  <c r="AC363" i="1"/>
  <c r="AK364" i="1"/>
  <c r="AH385" i="1"/>
  <c r="D384" i="1"/>
  <c r="Z185" i="1"/>
  <c r="R188" i="1"/>
  <c r="AJ176" i="1"/>
  <c r="AD188" i="1"/>
  <c r="T383" i="1"/>
  <c r="AK366" i="1"/>
  <c r="AC382" i="1"/>
  <c r="AD386" i="1"/>
  <c r="F188" i="1"/>
  <c r="AK188" i="1"/>
  <c r="AC381" i="1"/>
  <c r="AC225" i="1"/>
  <c r="AD225" i="1"/>
  <c r="AC371" i="1"/>
  <c r="Y388" i="1"/>
  <c r="Y188" i="1"/>
  <c r="W188" i="1"/>
  <c r="L185" i="1"/>
  <c r="E184" i="1"/>
  <c r="Q184" i="1"/>
  <c r="AJ188" i="1"/>
  <c r="AN177" i="1"/>
  <c r="P73" i="1"/>
  <c r="Y387" i="1"/>
  <c r="J191" i="1"/>
  <c r="AN185" i="1"/>
  <c r="AK370" i="1"/>
  <c r="AK369" i="1"/>
  <c r="AC389" i="1"/>
  <c r="AD173" i="1"/>
  <c r="AD383" i="1"/>
  <c r="AC368" i="1"/>
  <c r="T388" i="1"/>
  <c r="AF369" i="1"/>
  <c r="Y385" i="1"/>
  <c r="X188" i="1"/>
  <c r="D184" i="1"/>
  <c r="D188" i="1"/>
  <c r="AE73" i="1"/>
  <c r="AE177" i="1"/>
  <c r="AH368" i="1"/>
  <c r="AO93" i="1"/>
  <c r="AJ73" i="1"/>
  <c r="O365" i="1"/>
  <c r="J73" i="1"/>
  <c r="AA385" i="1"/>
  <c r="R184" i="1"/>
  <c r="R191" i="1"/>
  <c r="G365" i="1"/>
  <c r="AB191" i="1"/>
  <c r="Z173" i="1"/>
  <c r="Z369" i="1"/>
  <c r="O381" i="1"/>
  <c r="J187" i="1"/>
  <c r="N186" i="1"/>
  <c r="L188" i="1"/>
  <c r="AO48" i="1"/>
  <c r="AN176" i="1"/>
  <c r="AF365" i="1"/>
  <c r="AI363" i="1"/>
  <c r="AC207" i="1"/>
  <c r="Z206" i="1"/>
  <c r="Z209" i="1" s="1"/>
  <c r="Z212" i="1" s="1"/>
  <c r="Z368" i="1"/>
  <c r="W385" i="1"/>
  <c r="Y384" i="1"/>
  <c r="AC188" i="1"/>
  <c r="AG184" i="1"/>
  <c r="AO177" i="1"/>
  <c r="AL176" i="1"/>
  <c r="AR71" i="1"/>
  <c r="AO192" i="1"/>
  <c r="Y131" i="1"/>
  <c r="Y402" i="1" s="1"/>
  <c r="G371" i="1"/>
  <c r="O367" i="1"/>
  <c r="Q173" i="1"/>
  <c r="O224" i="1"/>
  <c r="AB188" i="1"/>
  <c r="O369" i="1"/>
  <c r="Y386" i="1"/>
  <c r="AF367" i="1"/>
  <c r="I192" i="1"/>
  <c r="AH73" i="1"/>
  <c r="Q73" i="1"/>
  <c r="AI386" i="1"/>
  <c r="J382" i="1"/>
  <c r="AF366" i="1"/>
  <c r="AE150" i="1"/>
  <c r="D388" i="1"/>
  <c r="E366" i="1"/>
  <c r="AJ368" i="1"/>
  <c r="AA388" i="1"/>
  <c r="I385" i="1"/>
  <c r="AI384" i="1"/>
  <c r="P185" i="1"/>
  <c r="AI190" i="1"/>
  <c r="AL177" i="1"/>
  <c r="AM73" i="1"/>
  <c r="F186" i="1"/>
  <c r="AM170" i="1"/>
  <c r="AK176" i="1"/>
  <c r="AH207" i="1"/>
  <c r="AO47" i="1"/>
  <c r="Q186" i="1"/>
  <c r="AI184" i="1"/>
  <c r="Y173" i="1"/>
  <c r="AJ189" i="1"/>
  <c r="AO30" i="1"/>
  <c r="AA190" i="1"/>
  <c r="AO176" i="1"/>
  <c r="AD382" i="1"/>
  <c r="AI364" i="1"/>
  <c r="O207" i="1"/>
  <c r="O209" i="1" s="1"/>
  <c r="O212" i="1" s="1"/>
  <c r="AF224" i="1"/>
  <c r="K384" i="1"/>
  <c r="Z367" i="1"/>
  <c r="W363" i="1"/>
  <c r="AJ364" i="1"/>
  <c r="AD381" i="1"/>
  <c r="AD389" i="1"/>
  <c r="Y225" i="1"/>
  <c r="AJ225" i="1"/>
  <c r="AJ227" i="1" s="1"/>
  <c r="AJ233" i="1" s="1"/>
  <c r="P188" i="1"/>
  <c r="AH184" i="1"/>
  <c r="AD190" i="1"/>
  <c r="J385" i="1"/>
  <c r="S367" i="1"/>
  <c r="J386" i="1"/>
  <c r="AF368" i="1"/>
  <c r="AH369" i="1"/>
  <c r="AD363" i="1"/>
  <c r="E367" i="1"/>
  <c r="AD384" i="1"/>
  <c r="AA384" i="1"/>
  <c r="AJ381" i="1"/>
  <c r="D173" i="1"/>
  <c r="X191" i="1"/>
  <c r="N192" i="1"/>
  <c r="S191" i="1"/>
  <c r="W184" i="1"/>
  <c r="AK177" i="1"/>
  <c r="X190" i="1"/>
  <c r="AG192" i="1"/>
  <c r="X185" i="1"/>
  <c r="AC184" i="1"/>
  <c r="W73" i="1"/>
  <c r="AA184" i="1"/>
  <c r="O191" i="1"/>
  <c r="R186" i="1"/>
  <c r="AD224" i="1"/>
  <c r="L189" i="1"/>
  <c r="AE190" i="1"/>
  <c r="AI191" i="1"/>
  <c r="AF191" i="1"/>
  <c r="AR66" i="1"/>
  <c r="AO185" i="1"/>
  <c r="M190" i="1"/>
  <c r="W189" i="1"/>
  <c r="AP206" i="1"/>
  <c r="AO150" i="1"/>
  <c r="J185" i="1"/>
  <c r="V192" i="1"/>
  <c r="D192" i="1"/>
  <c r="O186" i="1"/>
  <c r="AH186" i="1"/>
  <c r="AK368" i="1"/>
  <c r="R190" i="1"/>
  <c r="P189" i="1"/>
  <c r="AR64" i="1"/>
  <c r="Z363" i="1"/>
  <c r="AC192" i="1"/>
  <c r="AG177" i="1"/>
  <c r="I173" i="1"/>
  <c r="T389" i="1"/>
  <c r="O368" i="1"/>
  <c r="Y369" i="1"/>
  <c r="H388" i="1"/>
  <c r="H371" i="1"/>
  <c r="P363" i="1"/>
  <c r="AF387" i="1"/>
  <c r="AD368" i="1"/>
  <c r="AH387" i="1"/>
  <c r="AA191" i="1"/>
  <c r="Z186" i="1"/>
  <c r="H191" i="1"/>
  <c r="Q188" i="1"/>
  <c r="S185" i="1"/>
  <c r="Y187" i="1"/>
  <c r="AJ192" i="1"/>
  <c r="W190" i="1"/>
  <c r="Q190" i="1"/>
  <c r="E190" i="1"/>
  <c r="AA189" i="1"/>
  <c r="AK150" i="1"/>
  <c r="AL185" i="1"/>
  <c r="Y365" i="1"/>
  <c r="H367" i="1"/>
  <c r="P367" i="1"/>
  <c r="AD150" i="1"/>
  <c r="O150" i="1"/>
  <c r="AH225" i="1"/>
  <c r="G370" i="1"/>
  <c r="AH173" i="1"/>
  <c r="G191" i="1"/>
  <c r="AE191" i="1"/>
  <c r="AO190" i="1"/>
  <c r="I387" i="1"/>
  <c r="Y366" i="1"/>
  <c r="Y370" i="1"/>
  <c r="P368" i="1"/>
  <c r="W370" i="1"/>
  <c r="Z150" i="1"/>
  <c r="AD364" i="1"/>
  <c r="AH381" i="1"/>
  <c r="I225" i="1"/>
  <c r="I386" i="1"/>
  <c r="G363" i="1"/>
  <c r="AH388" i="1"/>
  <c r="AB209" i="1"/>
  <c r="AB212" i="1" s="1"/>
  <c r="F191" i="1"/>
  <c r="U187" i="1"/>
  <c r="J186" i="1"/>
  <c r="J190" i="1"/>
  <c r="H189" i="1"/>
  <c r="AJ187" i="1"/>
  <c r="AM166" i="1"/>
  <c r="AO189" i="1"/>
  <c r="Y73" i="1"/>
  <c r="AD365" i="1"/>
  <c r="P370" i="1"/>
  <c r="Z371" i="1"/>
  <c r="AD369" i="1"/>
  <c r="I73" i="1"/>
  <c r="AH383" i="1"/>
  <c r="O371" i="1"/>
  <c r="AB177" i="1"/>
  <c r="N188" i="1"/>
  <c r="T187" i="1"/>
  <c r="Y192" i="1"/>
  <c r="S188" i="1"/>
  <c r="AD186" i="1"/>
  <c r="AD131" i="1"/>
  <c r="AE184" i="1"/>
  <c r="AG188" i="1"/>
  <c r="AL192" i="1"/>
  <c r="AN73" i="1"/>
  <c r="I131" i="1"/>
  <c r="I399" i="1" s="1"/>
  <c r="J332" i="1"/>
  <c r="I209" i="1"/>
  <c r="I215" i="1" s="1"/>
  <c r="I381" i="1"/>
  <c r="Y363" i="1"/>
  <c r="Z365" i="1"/>
  <c r="AF388" i="1"/>
  <c r="T384" i="1"/>
  <c r="AH386" i="1"/>
  <c r="O363" i="1"/>
  <c r="Y371" i="1"/>
  <c r="Y224" i="1"/>
  <c r="AF381" i="1"/>
  <c r="Y364" i="1"/>
  <c r="AJ206" i="1"/>
  <c r="AJ209" i="1" s="1"/>
  <c r="AJ215" i="1" s="1"/>
  <c r="P371" i="1"/>
  <c r="AC365" i="1"/>
  <c r="Z370" i="1"/>
  <c r="T382" i="1"/>
  <c r="AH389" i="1"/>
  <c r="I389" i="1"/>
  <c r="I382" i="1"/>
  <c r="K352" i="1"/>
  <c r="K332" i="1"/>
  <c r="K150" i="1"/>
  <c r="C209" i="1"/>
  <c r="C212" i="1" s="1"/>
  <c r="AA188" i="1"/>
  <c r="U184" i="1"/>
  <c r="AF186" i="1"/>
  <c r="AG185" i="1"/>
  <c r="AL150" i="1"/>
  <c r="AM188" i="1"/>
  <c r="AO187" i="1"/>
  <c r="AO173" i="1"/>
  <c r="AO184" i="1"/>
  <c r="Y209" i="1"/>
  <c r="Y215" i="1" s="1"/>
  <c r="F225" i="1"/>
  <c r="K206" i="1"/>
  <c r="K209" i="1" s="1"/>
  <c r="K212" i="1" s="1"/>
  <c r="P385" i="1"/>
  <c r="F386" i="1"/>
  <c r="AI365" i="1"/>
  <c r="G225" i="1"/>
  <c r="G227" i="1" s="1"/>
  <c r="G230" i="1" s="1"/>
  <c r="I364" i="1"/>
  <c r="E387" i="1"/>
  <c r="P386" i="1"/>
  <c r="F383" i="1"/>
  <c r="Z131" i="1"/>
  <c r="Z400" i="1" s="1"/>
  <c r="P364" i="1"/>
  <c r="E370" i="1"/>
  <c r="G385" i="1"/>
  <c r="I363" i="1"/>
  <c r="G382" i="1"/>
  <c r="E386" i="1"/>
  <c r="M389" i="1"/>
  <c r="P387" i="1"/>
  <c r="F381" i="1"/>
  <c r="AF73" i="1"/>
  <c r="AG224" i="1"/>
  <c r="H370" i="1"/>
  <c r="D207" i="1"/>
  <c r="D209" i="1" s="1"/>
  <c r="D212" i="1" s="1"/>
  <c r="J381" i="1"/>
  <c r="P384" i="1"/>
  <c r="I366" i="1"/>
  <c r="Z366" i="1"/>
  <c r="AA225" i="1"/>
  <c r="N369" i="1"/>
  <c r="E385" i="1"/>
  <c r="P382" i="1"/>
  <c r="AF150" i="1"/>
  <c r="F384" i="1"/>
  <c r="AC383" i="1"/>
  <c r="L369" i="1"/>
  <c r="H369" i="1"/>
  <c r="AC173" i="1"/>
  <c r="P366" i="1"/>
  <c r="O366" i="1"/>
  <c r="AD385" i="1"/>
  <c r="J225" i="1"/>
  <c r="P389" i="1"/>
  <c r="AB150" i="1"/>
  <c r="I369" i="1"/>
  <c r="Z364" i="1"/>
  <c r="E381" i="1"/>
  <c r="AJ384" i="1"/>
  <c r="AI224" i="1"/>
  <c r="E225" i="1"/>
  <c r="E227" i="1" s="1"/>
  <c r="E230" i="1" s="1"/>
  <c r="AJ385" i="1"/>
  <c r="H382" i="1"/>
  <c r="J368" i="1"/>
  <c r="T131" i="1"/>
  <c r="T401" i="1" s="1"/>
  <c r="U192" i="1"/>
  <c r="W191" i="1"/>
  <c r="I191" i="1"/>
  <c r="M184" i="1"/>
  <c r="Z191" i="1"/>
  <c r="N184" i="1"/>
  <c r="AF176" i="1"/>
  <c r="AE186" i="1"/>
  <c r="AH191" i="1"/>
  <c r="AG187" i="1"/>
  <c r="AK189" i="1"/>
  <c r="AK192" i="1"/>
  <c r="H381" i="1"/>
  <c r="AB73" i="1"/>
  <c r="J131" i="1"/>
  <c r="J403" i="1" s="1"/>
  <c r="I150" i="1"/>
  <c r="AJ382" i="1"/>
  <c r="Q382" i="1"/>
  <c r="G389" i="1"/>
  <c r="I367" i="1"/>
  <c r="R185" i="1"/>
  <c r="E131" i="1"/>
  <c r="E400" i="1" s="1"/>
  <c r="L186" i="1"/>
  <c r="V184" i="1"/>
  <c r="AC176" i="1"/>
  <c r="H190" i="1"/>
  <c r="AJ389" i="1"/>
  <c r="U209" i="1"/>
  <c r="U215" i="1" s="1"/>
  <c r="AO191" i="1"/>
  <c r="H386" i="1"/>
  <c r="H225" i="1"/>
  <c r="G386" i="1"/>
  <c r="E384" i="1"/>
  <c r="B73" i="1"/>
  <c r="F388" i="1"/>
  <c r="H387" i="1"/>
  <c r="AI369" i="1"/>
  <c r="L150" i="1"/>
  <c r="Z383" i="1"/>
  <c r="J389" i="1"/>
  <c r="D73" i="1"/>
  <c r="K386" i="1"/>
  <c r="I370" i="1"/>
  <c r="T225" i="1"/>
  <c r="E368" i="1"/>
  <c r="AA387" i="1"/>
  <c r="E382" i="1"/>
  <c r="J173" i="1"/>
  <c r="V186" i="1"/>
  <c r="N185" i="1"/>
  <c r="X192" i="1"/>
  <c r="T186" i="1"/>
  <c r="Y185" i="1"/>
  <c r="AC187" i="1"/>
  <c r="AF192" i="1"/>
  <c r="AE192" i="1"/>
  <c r="AJ386" i="1"/>
  <c r="AL224" i="1"/>
  <c r="AM184" i="1"/>
  <c r="M209" i="1"/>
  <c r="M215" i="1" s="1"/>
  <c r="K73" i="1"/>
  <c r="F382" i="1"/>
  <c r="U186" i="1"/>
  <c r="AJ383" i="1"/>
  <c r="AQ124" i="1"/>
  <c r="AM371" i="1"/>
  <c r="I224" i="1"/>
  <c r="G383" i="1"/>
  <c r="Q131" i="1"/>
  <c r="Q401" i="1" s="1"/>
  <c r="J188" i="1"/>
  <c r="M187" i="1"/>
  <c r="S186" i="1"/>
  <c r="AM164" i="1"/>
  <c r="AL370" i="1"/>
  <c r="G131" i="1"/>
  <c r="G402" i="1" s="1"/>
  <c r="G381" i="1"/>
  <c r="F387" i="1"/>
  <c r="H389" i="1"/>
  <c r="P225" i="1"/>
  <c r="F385" i="1"/>
  <c r="AI371" i="1"/>
  <c r="P131" i="1"/>
  <c r="P403" i="1" s="1"/>
  <c r="E371" i="1"/>
  <c r="I365" i="1"/>
  <c r="H385" i="1"/>
  <c r="G384" i="1"/>
  <c r="E389" i="1"/>
  <c r="AJ173" i="1"/>
  <c r="E150" i="1"/>
  <c r="T387" i="1"/>
  <c r="H192" i="1"/>
  <c r="N191" i="1"/>
  <c r="AJ184" i="1"/>
  <c r="AL369" i="1"/>
  <c r="J367" i="1"/>
  <c r="AI370" i="1"/>
  <c r="H384" i="1"/>
  <c r="P173" i="1"/>
  <c r="M191" i="1"/>
  <c r="U188" i="1"/>
  <c r="AL47" i="1"/>
  <c r="AL367" i="1"/>
  <c r="G388" i="1"/>
  <c r="P383" i="1"/>
  <c r="P150" i="1"/>
  <c r="E192" i="1"/>
  <c r="T188" i="1"/>
  <c r="V185" i="1"/>
  <c r="H185" i="1"/>
  <c r="AL187" i="1"/>
  <c r="AL366" i="1"/>
  <c r="I368" i="1"/>
  <c r="P388" i="1"/>
  <c r="AG363" i="1"/>
  <c r="U365" i="1"/>
  <c r="X363" i="1"/>
  <c r="AG173" i="1"/>
  <c r="AA186" i="1"/>
  <c r="K187" i="1"/>
  <c r="M188" i="1"/>
  <c r="R187" i="1"/>
  <c r="AL364" i="1"/>
  <c r="AO131" i="1"/>
  <c r="AO398" i="1" s="1"/>
  <c r="AO381" i="1"/>
  <c r="AO386" i="1"/>
  <c r="AO385" i="1"/>
  <c r="AO388" i="1"/>
  <c r="AO384" i="1"/>
  <c r="AO224" i="1"/>
  <c r="AO368" i="1"/>
  <c r="AM191" i="1"/>
  <c r="AM190" i="1"/>
  <c r="AL190" i="1"/>
  <c r="AN184" i="1"/>
  <c r="U366" i="1"/>
  <c r="M192" i="1"/>
  <c r="Q191" i="1"/>
  <c r="W173" i="1"/>
  <c r="Q150" i="1"/>
  <c r="AI150" i="1"/>
  <c r="T150" i="1"/>
  <c r="AL31" i="1"/>
  <c r="H150" i="1"/>
  <c r="R368" i="1"/>
  <c r="S369" i="1"/>
  <c r="U150" i="1"/>
  <c r="G173" i="1"/>
  <c r="AH224" i="1"/>
  <c r="M73" i="1"/>
  <c r="J365" i="1"/>
  <c r="J224" i="1"/>
  <c r="AE367" i="1"/>
  <c r="AG389" i="1"/>
  <c r="T224" i="1"/>
  <c r="W387" i="1"/>
  <c r="H73" i="1"/>
  <c r="D370" i="1"/>
  <c r="U367" i="1"/>
  <c r="R192" i="1"/>
  <c r="AD177" i="1"/>
  <c r="D190" i="1"/>
  <c r="Y189" i="1"/>
  <c r="E189" i="1"/>
  <c r="AC186" i="1"/>
  <c r="AG189" i="1"/>
  <c r="AR63" i="1"/>
  <c r="AN186" i="1"/>
  <c r="AO383" i="1"/>
  <c r="AO367" i="1"/>
  <c r="F187" i="1"/>
  <c r="AM192" i="1"/>
  <c r="V73" i="1"/>
  <c r="AF389" i="1"/>
  <c r="W225" i="1"/>
  <c r="AF386" i="1"/>
  <c r="AE206" i="1"/>
  <c r="AE209" i="1" s="1"/>
  <c r="AE215" i="1" s="1"/>
  <c r="R224" i="1"/>
  <c r="S366" i="1"/>
  <c r="U370" i="1"/>
  <c r="AI73" i="1"/>
  <c r="AH371" i="1"/>
  <c r="R173" i="1"/>
  <c r="J150" i="1"/>
  <c r="AE365" i="1"/>
  <c r="T371" i="1"/>
  <c r="W382" i="1"/>
  <c r="AG225" i="1"/>
  <c r="Q209" i="1"/>
  <c r="Q215" i="1" s="1"/>
  <c r="T366" i="1"/>
  <c r="W388" i="1"/>
  <c r="X364" i="1"/>
  <c r="Q363" i="1"/>
  <c r="U363" i="1"/>
  <c r="T367" i="1"/>
  <c r="Q368" i="1"/>
  <c r="D367" i="1"/>
  <c r="U73" i="1"/>
  <c r="AB176" i="1"/>
  <c r="J184" i="1"/>
  <c r="W186" i="1"/>
  <c r="AC177" i="1"/>
  <c r="AF177" i="1"/>
  <c r="AH192" i="1"/>
  <c r="AI177" i="1"/>
  <c r="S190" i="1"/>
  <c r="K190" i="1"/>
  <c r="AM186" i="1"/>
  <c r="AM368" i="1"/>
  <c r="AO382" i="1"/>
  <c r="AG388" i="1"/>
  <c r="T369" i="1"/>
  <c r="V209" i="1"/>
  <c r="V212" i="1" s="1"/>
  <c r="W389" i="1"/>
  <c r="AF382" i="1"/>
  <c r="C73" i="1"/>
  <c r="S363" i="1"/>
  <c r="U364" i="1"/>
  <c r="L131" i="1"/>
  <c r="L398" i="1" s="1"/>
  <c r="AH150" i="1"/>
  <c r="AH366" i="1"/>
  <c r="AE224" i="1"/>
  <c r="J370" i="1"/>
  <c r="J366" i="1"/>
  <c r="AE364" i="1"/>
  <c r="AG383" i="1"/>
  <c r="T368" i="1"/>
  <c r="W383" i="1"/>
  <c r="Q370" i="1"/>
  <c r="X369" i="1"/>
  <c r="T363" i="1"/>
  <c r="AA187" i="1"/>
  <c r="H186" i="1"/>
  <c r="T185" i="1"/>
  <c r="Y184" i="1"/>
  <c r="AI187" i="1"/>
  <c r="AF187" i="1"/>
  <c r="AO225" i="1"/>
  <c r="AO389" i="1"/>
  <c r="AN191" i="1"/>
  <c r="S370" i="1"/>
  <c r="AE368" i="1"/>
  <c r="W386" i="1"/>
  <c r="AF225" i="1"/>
  <c r="D150" i="1"/>
  <c r="S365" i="1"/>
  <c r="U369" i="1"/>
  <c r="AA73" i="1"/>
  <c r="L389" i="1"/>
  <c r="AB227" i="1"/>
  <c r="AH363" i="1"/>
  <c r="J369" i="1"/>
  <c r="J364" i="1"/>
  <c r="AE363" i="1"/>
  <c r="AG384" i="1"/>
  <c r="T365" i="1"/>
  <c r="T364" i="1"/>
  <c r="AG387" i="1"/>
  <c r="AD176" i="1"/>
  <c r="AG176" i="1"/>
  <c r="AI176" i="1"/>
  <c r="V190" i="1"/>
  <c r="N190" i="1"/>
  <c r="F190" i="1"/>
  <c r="S189" i="1"/>
  <c r="K189" i="1"/>
  <c r="AJ186" i="1"/>
  <c r="AI186" i="1"/>
  <c r="AM167" i="1"/>
  <c r="R363" i="1"/>
  <c r="S150" i="1"/>
  <c r="J371" i="1"/>
  <c r="S192" i="1"/>
  <c r="O192" i="1"/>
  <c r="AE176" i="1"/>
  <c r="AC185" i="1"/>
  <c r="AM150" i="1"/>
  <c r="AN187" i="1"/>
  <c r="AL184" i="1"/>
  <c r="AM224" i="1"/>
  <c r="AM365" i="1"/>
  <c r="AH367" i="1"/>
  <c r="U224" i="1"/>
  <c r="U227" i="1" s="1"/>
  <c r="E73" i="1"/>
  <c r="W384" i="1"/>
  <c r="AL113" i="1"/>
  <c r="AH364" i="1"/>
  <c r="X209" i="1"/>
  <c r="X215" i="1" s="1"/>
  <c r="S224" i="1"/>
  <c r="L381" i="1"/>
  <c r="AH370" i="1"/>
  <c r="U131" i="1"/>
  <c r="U398" i="1" s="1"/>
  <c r="AE371" i="1"/>
  <c r="AG386" i="1"/>
  <c r="D364" i="1"/>
  <c r="Q224" i="1"/>
  <c r="E206" i="1"/>
  <c r="E209" i="1" s="1"/>
  <c r="AF385" i="1"/>
  <c r="AH365" i="1"/>
  <c r="AF173" i="1"/>
  <c r="AF383" i="1"/>
  <c r="L383" i="1"/>
  <c r="AE370" i="1"/>
  <c r="D131" i="1"/>
  <c r="D398" i="1" s="1"/>
  <c r="AG381" i="1"/>
  <c r="Y191" i="1"/>
  <c r="V188" i="1"/>
  <c r="O184" i="1"/>
  <c r="D185" i="1"/>
  <c r="AI185" i="1"/>
  <c r="AJ190" i="1"/>
  <c r="U190" i="1"/>
  <c r="N189" i="1"/>
  <c r="F189" i="1"/>
  <c r="AM171" i="1"/>
  <c r="AL191" i="1"/>
  <c r="AK186" i="1"/>
  <c r="AF209" i="1"/>
  <c r="AF215" i="1" s="1"/>
  <c r="W209" i="1"/>
  <c r="W212" i="1" s="1"/>
  <c r="J352" i="1"/>
  <c r="M367" i="1"/>
  <c r="M224" i="1"/>
  <c r="M368" i="1"/>
  <c r="M365" i="1"/>
  <c r="H363" i="1"/>
  <c r="H365" i="1"/>
  <c r="H131" i="1"/>
  <c r="H403" i="1" s="1"/>
  <c r="N173" i="1"/>
  <c r="N207" i="1"/>
  <c r="J209" i="1"/>
  <c r="J215" i="1" s="1"/>
  <c r="D383" i="1"/>
  <c r="D225" i="1"/>
  <c r="D387" i="1"/>
  <c r="D386" i="1"/>
  <c r="D385" i="1"/>
  <c r="D382" i="1"/>
  <c r="D381" i="1"/>
  <c r="O382" i="1"/>
  <c r="O386" i="1"/>
  <c r="O384" i="1"/>
  <c r="O383" i="1"/>
  <c r="O225" i="1"/>
  <c r="O385" i="1"/>
  <c r="O387" i="1"/>
  <c r="O173" i="1"/>
  <c r="O389" i="1"/>
  <c r="I187" i="1"/>
  <c r="AH176" i="1"/>
  <c r="AK187" i="1"/>
  <c r="U189" i="1"/>
  <c r="I189" i="1"/>
  <c r="AK389" i="1"/>
  <c r="AK385" i="1"/>
  <c r="AK386" i="1"/>
  <c r="AK387" i="1"/>
  <c r="R131" i="1"/>
  <c r="R401" i="1" s="1"/>
  <c r="W368" i="1"/>
  <c r="Y150" i="1"/>
  <c r="Y368" i="1"/>
  <c r="T207" i="1"/>
  <c r="T209" i="1" s="1"/>
  <c r="T212" i="1" s="1"/>
  <c r="T173" i="1"/>
  <c r="V363" i="1"/>
  <c r="V368" i="1"/>
  <c r="X224" i="1"/>
  <c r="X370" i="1"/>
  <c r="X367" i="1"/>
  <c r="X368" i="1"/>
  <c r="X365" i="1"/>
  <c r="X371" i="1"/>
  <c r="G188" i="1"/>
  <c r="AC206" i="1"/>
  <c r="AC150" i="1"/>
  <c r="AM189" i="1"/>
  <c r="AM168" i="1"/>
  <c r="S225" i="1"/>
  <c r="S386" i="1"/>
  <c r="S385" i="1"/>
  <c r="S173" i="1"/>
  <c r="S389" i="1"/>
  <c r="S383" i="1"/>
  <c r="S388" i="1"/>
  <c r="S384" i="1"/>
  <c r="O188" i="1"/>
  <c r="Z190" i="1"/>
  <c r="AD189" i="1"/>
  <c r="R365" i="1"/>
  <c r="R364" i="1"/>
  <c r="R369" i="1"/>
  <c r="R150" i="1"/>
  <c r="R370" i="1"/>
  <c r="R371" i="1"/>
  <c r="G189" i="1"/>
  <c r="AI387" i="1"/>
  <c r="AI383" i="1"/>
  <c r="AI382" i="1"/>
  <c r="AI225" i="1"/>
  <c r="AI389" i="1"/>
  <c r="AI388" i="1"/>
  <c r="AI173" i="1"/>
  <c r="AN381" i="1"/>
  <c r="AN391" i="1" s="1"/>
  <c r="AN382" i="1"/>
  <c r="AN386" i="1"/>
  <c r="AN173" i="1"/>
  <c r="AN384" i="1"/>
  <c r="AN388" i="1"/>
  <c r="AN225" i="1"/>
  <c r="R366" i="1"/>
  <c r="R388" i="1"/>
  <c r="R385" i="1"/>
  <c r="R383" i="1"/>
  <c r="R381" i="1"/>
  <c r="R225" i="1"/>
  <c r="R386" i="1"/>
  <c r="R384" i="1"/>
  <c r="R387" i="1"/>
  <c r="R382" i="1"/>
  <c r="K385" i="1"/>
  <c r="K131" i="1"/>
  <c r="K402" i="1" s="1"/>
  <c r="K387" i="1"/>
  <c r="K225" i="1"/>
  <c r="K388" i="1"/>
  <c r="K381" i="1"/>
  <c r="K173" i="1"/>
  <c r="K383" i="1"/>
  <c r="AA207" i="1"/>
  <c r="AL48" i="1"/>
  <c r="E186" i="1"/>
  <c r="AH177" i="1"/>
  <c r="AJ191" i="1"/>
  <c r="W371" i="1"/>
  <c r="W150" i="1"/>
  <c r="W224" i="1"/>
  <c r="W366" i="1"/>
  <c r="W367" i="1"/>
  <c r="W131" i="1"/>
  <c r="W400" i="1" s="1"/>
  <c r="W365" i="1"/>
  <c r="W364" i="1"/>
  <c r="K188" i="1"/>
  <c r="L187" i="1"/>
  <c r="AJ131" i="1"/>
  <c r="L352" i="1"/>
  <c r="AG367" i="1"/>
  <c r="AL93" i="1"/>
  <c r="AG366" i="1"/>
  <c r="AG364" i="1"/>
  <c r="AL94" i="1"/>
  <c r="AG370" i="1"/>
  <c r="AG371" i="1"/>
  <c r="U191" i="1"/>
  <c r="I184" i="1"/>
  <c r="Q189" i="1"/>
  <c r="M189" i="1"/>
  <c r="J189" i="1"/>
  <c r="AC131" i="1"/>
  <c r="AG186" i="1"/>
  <c r="Q364" i="1"/>
  <c r="Q225" i="1"/>
  <c r="D369" i="1"/>
  <c r="H184" i="1"/>
  <c r="Q192" i="1"/>
  <c r="K192" i="1"/>
  <c r="D187" i="1"/>
  <c r="G184" i="1"/>
  <c r="AD191" i="1"/>
  <c r="O190" i="1"/>
  <c r="L190" i="1"/>
  <c r="X189" i="1"/>
  <c r="T189" i="1"/>
  <c r="AJ185" i="1"/>
  <c r="AR69" i="1"/>
  <c r="AL388" i="1"/>
  <c r="AL384" i="1"/>
  <c r="D368" i="1"/>
  <c r="P184" i="1"/>
  <c r="P192" i="1"/>
  <c r="J192" i="1"/>
  <c r="P186" i="1"/>
  <c r="AD187" i="1"/>
  <c r="AQ125" i="1"/>
  <c r="AO207" i="1"/>
  <c r="AL368" i="1"/>
  <c r="AL363" i="1"/>
  <c r="AL373" i="1" s="1"/>
  <c r="AM111" i="1"/>
  <c r="AM173" i="1" s="1"/>
  <c r="D365" i="1"/>
  <c r="Q389" i="1"/>
  <c r="O131" i="1"/>
  <c r="O402" i="1" s="1"/>
  <c r="Z189" i="1"/>
  <c r="V189" i="1"/>
  <c r="AC190" i="1"/>
  <c r="AH190" i="1"/>
  <c r="AG190" i="1"/>
  <c r="AR67" i="1"/>
  <c r="AL189" i="1"/>
  <c r="AB373" i="1"/>
  <c r="Q365" i="1"/>
  <c r="Q369" i="1"/>
  <c r="Q387" i="1"/>
  <c r="Z188" i="1"/>
  <c r="Y186" i="1"/>
  <c r="I188" i="1"/>
  <c r="W185" i="1"/>
  <c r="T184" i="1"/>
  <c r="AB192" i="1"/>
  <c r="AB184" i="1"/>
  <c r="AE185" i="1"/>
  <c r="AI189" i="1"/>
  <c r="AH189" i="1"/>
  <c r="AF189" i="1"/>
  <c r="AL386" i="1"/>
  <c r="AO370" i="1"/>
  <c r="L332" i="1"/>
  <c r="Q384" i="1"/>
  <c r="F73" i="1"/>
  <c r="X131" i="1"/>
  <c r="X406" i="1" s="1"/>
  <c r="X186" i="1"/>
  <c r="W192" i="1"/>
  <c r="L192" i="1"/>
  <c r="X187" i="1"/>
  <c r="S187" i="1"/>
  <c r="M186" i="1"/>
  <c r="Q185" i="1"/>
  <c r="AC191" i="1"/>
  <c r="T190" i="1"/>
  <c r="P190" i="1"/>
  <c r="G190" i="1"/>
  <c r="R189" i="1"/>
  <c r="AE189" i="1"/>
  <c r="AI188" i="1"/>
  <c r="AH188" i="1"/>
  <c r="AR70" i="1"/>
  <c r="AL371" i="1"/>
  <c r="AO369" i="1"/>
  <c r="F207" i="1"/>
  <c r="AM185" i="1"/>
  <c r="N206" i="1"/>
  <c r="N73" i="1"/>
  <c r="F173" i="1"/>
  <c r="AL188" i="1"/>
  <c r="P209" i="1"/>
  <c r="P215" i="1" s="1"/>
  <c r="AC189" i="1"/>
  <c r="H188" i="1"/>
  <c r="X386" i="1"/>
  <c r="X388" i="1"/>
  <c r="M386" i="1"/>
  <c r="M385" i="1"/>
  <c r="M173" i="1"/>
  <c r="M383" i="1"/>
  <c r="M384" i="1"/>
  <c r="M225" i="1"/>
  <c r="M388" i="1"/>
  <c r="L207" i="1"/>
  <c r="L73" i="1"/>
  <c r="AA371" i="1"/>
  <c r="AA131" i="1"/>
  <c r="AA369" i="1"/>
  <c r="AA150" i="1"/>
  <c r="AA363" i="1"/>
  <c r="AA367" i="1"/>
  <c r="AA370" i="1"/>
  <c r="AA224" i="1"/>
  <c r="AA365" i="1"/>
  <c r="AA368" i="1"/>
  <c r="AE131" i="1"/>
  <c r="AE383" i="1"/>
  <c r="AE382" i="1"/>
  <c r="AE386" i="1"/>
  <c r="AE387" i="1"/>
  <c r="AE385" i="1"/>
  <c r="AE388" i="1"/>
  <c r="AE173" i="1"/>
  <c r="AE225" i="1"/>
  <c r="AK191" i="1"/>
  <c r="L225" i="1"/>
  <c r="L382" i="1"/>
  <c r="L387" i="1"/>
  <c r="L385" i="1"/>
  <c r="L173" i="1"/>
  <c r="L384" i="1"/>
  <c r="L388" i="1"/>
  <c r="H207" i="1"/>
  <c r="H173" i="1"/>
  <c r="X225" i="1"/>
  <c r="X381" i="1"/>
  <c r="X382" i="1"/>
  <c r="X385" i="1"/>
  <c r="X383" i="1"/>
  <c r="X384" i="1"/>
  <c r="X389" i="1"/>
  <c r="F185" i="1"/>
  <c r="S184" i="1"/>
  <c r="L191" i="1"/>
  <c r="M381" i="1"/>
  <c r="V370" i="1"/>
  <c r="V367" i="1"/>
  <c r="V364" i="1"/>
  <c r="V150" i="1"/>
  <c r="V365" i="1"/>
  <c r="V131" i="1"/>
  <c r="V401" i="1" s="1"/>
  <c r="V371" i="1"/>
  <c r="V224" i="1"/>
  <c r="V369" i="1"/>
  <c r="D189" i="1"/>
  <c r="AB388" i="1"/>
  <c r="AB386" i="1"/>
  <c r="AQ111" i="1"/>
  <c r="AQ381" i="1" s="1"/>
  <c r="AB131" i="1"/>
  <c r="AB382" i="1"/>
  <c r="AB389" i="1"/>
  <c r="AB385" i="1"/>
  <c r="AB384" i="1"/>
  <c r="AB383" i="1"/>
  <c r="AQ121" i="1"/>
  <c r="AD184" i="1"/>
  <c r="AM131" i="1"/>
  <c r="AM400" i="1" s="1"/>
  <c r="D191" i="1"/>
  <c r="AQ128" i="1"/>
  <c r="B227" i="1"/>
  <c r="B230" i="1" s="1"/>
  <c r="P224" i="1"/>
  <c r="P369" i="1"/>
  <c r="S131" i="1"/>
  <c r="S371" i="1"/>
  <c r="U382" i="1"/>
  <c r="U388" i="1"/>
  <c r="U173" i="1"/>
  <c r="U384" i="1"/>
  <c r="U386" i="1"/>
  <c r="U381" i="1"/>
  <c r="M185" i="1"/>
  <c r="AM209" i="1"/>
  <c r="AM212" i="1" s="1"/>
  <c r="AA185" i="1"/>
  <c r="N131" i="1"/>
  <c r="N371" i="1"/>
  <c r="N368" i="1"/>
  <c r="N150" i="1"/>
  <c r="N363" i="1"/>
  <c r="N224" i="1"/>
  <c r="G206" i="1"/>
  <c r="G150" i="1"/>
  <c r="G73" i="1"/>
  <c r="M369" i="1"/>
  <c r="M366" i="1"/>
  <c r="M370" i="1"/>
  <c r="M150" i="1"/>
  <c r="M371" i="1"/>
  <c r="M364" i="1"/>
  <c r="M363" i="1"/>
  <c r="M131" i="1"/>
  <c r="M399" i="1" s="1"/>
  <c r="H224" i="1"/>
  <c r="H366" i="1"/>
  <c r="H368" i="1"/>
  <c r="R206" i="1"/>
  <c r="R73" i="1"/>
  <c r="F224" i="1"/>
  <c r="F368" i="1"/>
  <c r="F150" i="1"/>
  <c r="F131" i="1"/>
  <c r="F399" i="1" s="1"/>
  <c r="F369" i="1"/>
  <c r="F363" i="1"/>
  <c r="F365" i="1"/>
  <c r="S209" i="1"/>
  <c r="S212" i="1" s="1"/>
  <c r="AG73" i="1"/>
  <c r="AL29" i="1"/>
  <c r="AG206" i="1"/>
  <c r="AG150" i="1"/>
  <c r="G192" i="1"/>
  <c r="V187" i="1"/>
  <c r="Q386" i="1"/>
  <c r="D224" i="1"/>
  <c r="D371" i="1"/>
  <c r="D363" i="1"/>
  <c r="F192" i="1"/>
  <c r="AD73" i="1"/>
  <c r="I190" i="1"/>
  <c r="AB186" i="1"/>
  <c r="AQ123" i="1"/>
  <c r="AQ126" i="1"/>
  <c r="AF190" i="1"/>
  <c r="AR65" i="1"/>
  <c r="AL173" i="1"/>
  <c r="AL206" i="1"/>
  <c r="AL73" i="1"/>
  <c r="AN371" i="1"/>
  <c r="AN190" i="1"/>
  <c r="AN366" i="1"/>
  <c r="AN369" i="1"/>
  <c r="AN364" i="1"/>
  <c r="AN367" i="1"/>
  <c r="AN189" i="1"/>
  <c r="AC73" i="1"/>
  <c r="X366" i="1"/>
  <c r="E191" i="1"/>
  <c r="D186" i="1"/>
  <c r="E173" i="1"/>
  <c r="E388" i="1"/>
  <c r="T192" i="1"/>
  <c r="AB189" i="1"/>
  <c r="AR68" i="1"/>
  <c r="AL225" i="1"/>
  <c r="AM366" i="1"/>
  <c r="AN188" i="1"/>
  <c r="O189" i="1"/>
  <c r="AQ129" i="1"/>
  <c r="AH131" i="1"/>
  <c r="AN370" i="1"/>
  <c r="AM369" i="1"/>
  <c r="AM364" i="1"/>
  <c r="AM367" i="1"/>
  <c r="AM370" i="1"/>
  <c r="AL131" i="1"/>
  <c r="AL405" i="1" s="1"/>
  <c r="Q383" i="1"/>
  <c r="Q385" i="1"/>
  <c r="K382" i="1"/>
  <c r="G368" i="1"/>
  <c r="G367" i="1"/>
  <c r="G369" i="1"/>
  <c r="G364" i="1"/>
  <c r="G366" i="1"/>
  <c r="AQ122" i="1"/>
  <c r="AB190" i="1"/>
  <c r="AQ127" i="1"/>
  <c r="AR89" i="1"/>
  <c r="AI131" i="1"/>
  <c r="AG131" i="1"/>
  <c r="AK73" i="1"/>
  <c r="AK206" i="1"/>
  <c r="AS23" i="1"/>
  <c r="AO73" i="1"/>
  <c r="AN224" i="1"/>
  <c r="AN365" i="1"/>
  <c r="AL383" i="1"/>
  <c r="AL385" i="1"/>
  <c r="AL387" i="1"/>
  <c r="AL389" i="1"/>
  <c r="AM163" i="1"/>
  <c r="E188" i="1"/>
  <c r="H187" i="1"/>
  <c r="AF131" i="1"/>
  <c r="AF184" i="1"/>
  <c r="AM187" i="1"/>
  <c r="AN209" i="1"/>
  <c r="AN215" i="1" s="1"/>
  <c r="Q388" i="1"/>
  <c r="Q366" i="1"/>
  <c r="Q371" i="1"/>
  <c r="P187" i="1"/>
  <c r="Y190" i="1"/>
  <c r="AN150" i="1"/>
  <c r="AN368" i="1"/>
  <c r="AL382" i="1"/>
  <c r="AN131" i="1"/>
  <c r="AN402" i="1" s="1"/>
  <c r="AO366" i="1"/>
  <c r="AN389" i="1"/>
  <c r="AN387" i="1"/>
  <c r="AN385" i="1"/>
  <c r="AN383" i="1"/>
  <c r="AO365" i="1"/>
  <c r="AM169" i="1"/>
  <c r="AM165" i="1"/>
  <c r="AO364" i="1"/>
  <c r="AO371" i="1"/>
  <c r="Z391" i="1" l="1"/>
  <c r="V391" i="1"/>
  <c r="AP152" i="1"/>
  <c r="C233" i="1"/>
  <c r="AP153" i="1"/>
  <c r="Y399" i="1"/>
  <c r="I405" i="1"/>
  <c r="Y401" i="1"/>
  <c r="AP132" i="1"/>
  <c r="I132" i="1"/>
  <c r="AD399" i="1"/>
  <c r="AP133" i="1"/>
  <c r="Q406" i="1"/>
  <c r="AC227" i="1"/>
  <c r="AC230" i="1" s="1"/>
  <c r="Y195" i="1"/>
  <c r="Y404" i="1"/>
  <c r="AI209" i="1"/>
  <c r="AI215" i="1" s="1"/>
  <c r="AD404" i="1"/>
  <c r="Y405" i="1"/>
  <c r="T406" i="1"/>
  <c r="AD403" i="1"/>
  <c r="T404" i="1"/>
  <c r="Y398" i="1"/>
  <c r="Y408" i="1" s="1"/>
  <c r="N391" i="1"/>
  <c r="I398" i="1"/>
  <c r="AK194" i="1"/>
  <c r="I400" i="1"/>
  <c r="J227" i="1"/>
  <c r="J230" i="1" s="1"/>
  <c r="Y400" i="1"/>
  <c r="K373" i="1"/>
  <c r="Y406" i="1"/>
  <c r="B215" i="1"/>
  <c r="E406" i="1"/>
  <c r="G406" i="1"/>
  <c r="AO74" i="1"/>
  <c r="L373" i="1"/>
  <c r="E132" i="1"/>
  <c r="AL194" i="1"/>
  <c r="E404" i="1"/>
  <c r="U406" i="1"/>
  <c r="AD209" i="1"/>
  <c r="AD215" i="1" s="1"/>
  <c r="AN194" i="1"/>
  <c r="Y227" i="1"/>
  <c r="Y233" i="1" s="1"/>
  <c r="Y403" i="1"/>
  <c r="AD195" i="1"/>
  <c r="AP75" i="1"/>
  <c r="E399" i="1"/>
  <c r="E195" i="1"/>
  <c r="AP74" i="1"/>
  <c r="AH209" i="1"/>
  <c r="AH215" i="1" s="1"/>
  <c r="Q398" i="1"/>
  <c r="L227" i="1"/>
  <c r="L230" i="1" s="1"/>
  <c r="AM194" i="1"/>
  <c r="AO194" i="1"/>
  <c r="AO152" i="1"/>
  <c r="AO153" i="1"/>
  <c r="AK233" i="1"/>
  <c r="AK230" i="1"/>
  <c r="P401" i="1"/>
  <c r="AM384" i="1"/>
  <c r="T398" i="1"/>
  <c r="T227" i="1"/>
  <c r="T233" i="1" s="1"/>
  <c r="J400" i="1"/>
  <c r="AD405" i="1"/>
  <c r="AC391" i="1"/>
  <c r="AD401" i="1"/>
  <c r="T195" i="1"/>
  <c r="AD406" i="1"/>
  <c r="AD400" i="1"/>
  <c r="T399" i="1"/>
  <c r="AD398" i="1"/>
  <c r="AH391" i="1"/>
  <c r="Y391" i="1"/>
  <c r="AD402" i="1"/>
  <c r="AJ373" i="1"/>
  <c r="O227" i="1"/>
  <c r="O233" i="1" s="1"/>
  <c r="W195" i="1"/>
  <c r="U195" i="1"/>
  <c r="E373" i="1"/>
  <c r="U404" i="1"/>
  <c r="AB215" i="1"/>
  <c r="Z230" i="1"/>
  <c r="G399" i="1"/>
  <c r="AO114" i="1"/>
  <c r="Z399" i="1"/>
  <c r="P399" i="1"/>
  <c r="T391" i="1"/>
  <c r="AO113" i="1"/>
  <c r="AK373" i="1"/>
  <c r="D405" i="1"/>
  <c r="J195" i="1"/>
  <c r="AC373" i="1"/>
  <c r="AF373" i="1"/>
  <c r="AO132" i="1"/>
  <c r="J132" i="1"/>
  <c r="AC403" i="1"/>
  <c r="AO133" i="1"/>
  <c r="J405" i="1"/>
  <c r="AE212" i="1"/>
  <c r="T400" i="1"/>
  <c r="U212" i="1"/>
  <c r="O215" i="1"/>
  <c r="Z195" i="1"/>
  <c r="O373" i="1"/>
  <c r="AD373" i="1"/>
  <c r="I401" i="1"/>
  <c r="AF227" i="1"/>
  <c r="AF230" i="1" s="1"/>
  <c r="AA391" i="1"/>
  <c r="I404" i="1"/>
  <c r="AD391" i="1"/>
  <c r="AM176" i="1"/>
  <c r="I402" i="1"/>
  <c r="Z215" i="1"/>
  <c r="I391" i="1"/>
  <c r="Y373" i="1"/>
  <c r="Z402" i="1"/>
  <c r="G403" i="1"/>
  <c r="AC209" i="1"/>
  <c r="AC212" i="1" s="1"/>
  <c r="X405" i="1"/>
  <c r="AM177" i="1"/>
  <c r="X399" i="1"/>
  <c r="AO75" i="1"/>
  <c r="E398" i="1"/>
  <c r="E405" i="1"/>
  <c r="I373" i="1"/>
  <c r="I227" i="1"/>
  <c r="AI373" i="1"/>
  <c r="AG391" i="1"/>
  <c r="I195" i="1"/>
  <c r="AP209" i="1"/>
  <c r="AP215" i="1" s="1"/>
  <c r="H391" i="1"/>
  <c r="F391" i="1"/>
  <c r="W403" i="1"/>
  <c r="W401" i="1"/>
  <c r="W402" i="1"/>
  <c r="E401" i="1"/>
  <c r="O404" i="1"/>
  <c r="Q402" i="1"/>
  <c r="W404" i="1"/>
  <c r="H404" i="1"/>
  <c r="E403" i="1"/>
  <c r="O400" i="1"/>
  <c r="L195" i="1"/>
  <c r="H399" i="1"/>
  <c r="D132" i="1"/>
  <c r="I403" i="1"/>
  <c r="AE373" i="1"/>
  <c r="Z403" i="1"/>
  <c r="G391" i="1"/>
  <c r="C215" i="1"/>
  <c r="O195" i="1"/>
  <c r="D399" i="1"/>
  <c r="D406" i="1"/>
  <c r="U402" i="1"/>
  <c r="Z405" i="1"/>
  <c r="J391" i="1"/>
  <c r="AD227" i="1"/>
  <c r="AD233" i="1" s="1"/>
  <c r="AP363" i="1"/>
  <c r="AP364" i="1"/>
  <c r="AP365" i="1"/>
  <c r="AP366" i="1"/>
  <c r="AP367" i="1"/>
  <c r="AP368" i="1"/>
  <c r="AP369" i="1"/>
  <c r="AP370" i="1"/>
  <c r="AP371" i="1"/>
  <c r="AP224" i="1"/>
  <c r="AP227" i="1" s="1"/>
  <c r="I212" i="1"/>
  <c r="T405" i="1"/>
  <c r="U403" i="1"/>
  <c r="Z398" i="1"/>
  <c r="I406" i="1"/>
  <c r="M212" i="1"/>
  <c r="P391" i="1"/>
  <c r="L401" i="1"/>
  <c r="E402" i="1"/>
  <c r="D400" i="1"/>
  <c r="S215" i="1"/>
  <c r="G195" i="1"/>
  <c r="T402" i="1"/>
  <c r="D195" i="1"/>
  <c r="T403" i="1"/>
  <c r="Z373" i="1"/>
  <c r="AG227" i="1"/>
  <c r="AG233" i="1" s="1"/>
  <c r="Y212" i="1"/>
  <c r="P405" i="1"/>
  <c r="J404" i="1"/>
  <c r="H405" i="1"/>
  <c r="Q405" i="1"/>
  <c r="G233" i="1"/>
  <c r="AI227" i="1"/>
  <c r="AI233" i="1" s="1"/>
  <c r="D402" i="1"/>
  <c r="U373" i="1"/>
  <c r="T230" i="1"/>
  <c r="AO209" i="1"/>
  <c r="AO212" i="1" s="1"/>
  <c r="AJ391" i="1"/>
  <c r="H132" i="1"/>
  <c r="AJ212" i="1"/>
  <c r="AH373" i="1"/>
  <c r="E233" i="1"/>
  <c r="E391" i="1"/>
  <c r="AL74" i="1"/>
  <c r="T373" i="1"/>
  <c r="D404" i="1"/>
  <c r="R227" i="1"/>
  <c r="R230" i="1" s="1"/>
  <c r="G405" i="1"/>
  <c r="G398" i="1"/>
  <c r="G400" i="1"/>
  <c r="G404" i="1"/>
  <c r="J373" i="1"/>
  <c r="P400" i="1"/>
  <c r="P404" i="1"/>
  <c r="P398" i="1"/>
  <c r="Z406" i="1"/>
  <c r="Z404" i="1"/>
  <c r="Z401" i="1"/>
  <c r="H401" i="1"/>
  <c r="P373" i="1"/>
  <c r="D403" i="1"/>
  <c r="V215" i="1"/>
  <c r="Q400" i="1"/>
  <c r="J398" i="1"/>
  <c r="H195" i="1"/>
  <c r="AI391" i="1"/>
  <c r="P402" i="1"/>
  <c r="D401" i="1"/>
  <c r="Q399" i="1"/>
  <c r="O403" i="1"/>
  <c r="J399" i="1"/>
  <c r="H398" i="1"/>
  <c r="Q404" i="1"/>
  <c r="P406" i="1"/>
  <c r="J402" i="1"/>
  <c r="P195" i="1"/>
  <c r="H402" i="1"/>
  <c r="Q195" i="1"/>
  <c r="J401" i="1"/>
  <c r="Q403" i="1"/>
  <c r="J406" i="1"/>
  <c r="G132" i="1"/>
  <c r="G401" i="1"/>
  <c r="AO227" i="1"/>
  <c r="AO233" i="1" s="1"/>
  <c r="AO391" i="1"/>
  <c r="AO401" i="1"/>
  <c r="AO405" i="1"/>
  <c r="AO402" i="1"/>
  <c r="AO400" i="1"/>
  <c r="AO399" i="1"/>
  <c r="AO195" i="1"/>
  <c r="AO403" i="1"/>
  <c r="AO404" i="1"/>
  <c r="AO406" i="1"/>
  <c r="AN398" i="1"/>
  <c r="AN408" i="1" s="1"/>
  <c r="AN399" i="1"/>
  <c r="U230" i="1"/>
  <c r="U233" i="1"/>
  <c r="AM382" i="1"/>
  <c r="W227" i="1"/>
  <c r="W233" i="1" s="1"/>
  <c r="AM403" i="1"/>
  <c r="AM388" i="1"/>
  <c r="U74" i="1"/>
  <c r="AM389" i="1"/>
  <c r="P212" i="1"/>
  <c r="R402" i="1"/>
  <c r="X195" i="1"/>
  <c r="L400" i="1"/>
  <c r="L403" i="1"/>
  <c r="L404" i="1"/>
  <c r="L406" i="1"/>
  <c r="X398" i="1"/>
  <c r="AM387" i="1"/>
  <c r="AN403" i="1"/>
  <c r="AM385" i="1"/>
  <c r="R404" i="1"/>
  <c r="O401" i="1"/>
  <c r="X401" i="1"/>
  <c r="R403" i="1"/>
  <c r="X404" i="1"/>
  <c r="K406" i="1"/>
  <c r="W373" i="1"/>
  <c r="S227" i="1"/>
  <c r="D215" i="1"/>
  <c r="R405" i="1"/>
  <c r="O405" i="1"/>
  <c r="AM401" i="1"/>
  <c r="AM225" i="1"/>
  <c r="AM227" i="1" s="1"/>
  <c r="AM230" i="1" s="1"/>
  <c r="L132" i="1"/>
  <c r="O406" i="1"/>
  <c r="R399" i="1"/>
  <c r="X400" i="1"/>
  <c r="AF391" i="1"/>
  <c r="AB233" i="1"/>
  <c r="AB230" i="1"/>
  <c r="AM383" i="1"/>
  <c r="AM381" i="1"/>
  <c r="R195" i="1"/>
  <c r="AL152" i="1"/>
  <c r="H373" i="1"/>
  <c r="L405" i="1"/>
  <c r="L399" i="1"/>
  <c r="Q212" i="1"/>
  <c r="AK391" i="1"/>
  <c r="W215" i="1"/>
  <c r="U405" i="1"/>
  <c r="U399" i="1"/>
  <c r="U401" i="1"/>
  <c r="U400" i="1"/>
  <c r="AH227" i="1"/>
  <c r="AH233" i="1" s="1"/>
  <c r="S373" i="1"/>
  <c r="AL404" i="1"/>
  <c r="AL403" i="1"/>
  <c r="AL399" i="1"/>
  <c r="X402" i="1"/>
  <c r="X391" i="1"/>
  <c r="L402" i="1"/>
  <c r="X403" i="1"/>
  <c r="W391" i="1"/>
  <c r="X212" i="1"/>
  <c r="AL391" i="1"/>
  <c r="AL402" i="1"/>
  <c r="AG373" i="1"/>
  <c r="K132" i="1"/>
  <c r="K227" i="1"/>
  <c r="K230" i="1" s="1"/>
  <c r="G373" i="1"/>
  <c r="L391" i="1"/>
  <c r="Q227" i="1"/>
  <c r="Q230" i="1" s="1"/>
  <c r="R391" i="1"/>
  <c r="E215" i="1"/>
  <c r="E212" i="1"/>
  <c r="O391" i="1"/>
  <c r="AO373" i="1"/>
  <c r="K399" i="1"/>
  <c r="K400" i="1"/>
  <c r="K403" i="1"/>
  <c r="K404" i="1"/>
  <c r="K398" i="1"/>
  <c r="K405" i="1"/>
  <c r="K401" i="1"/>
  <c r="K195" i="1"/>
  <c r="R373" i="1"/>
  <c r="H400" i="1"/>
  <c r="H406" i="1"/>
  <c r="K391" i="1"/>
  <c r="D373" i="1"/>
  <c r="AR82" i="1"/>
  <c r="AN212" i="1"/>
  <c r="AA209" i="1"/>
  <c r="AA212" i="1" s="1"/>
  <c r="S391" i="1"/>
  <c r="R400" i="1"/>
  <c r="R398" i="1"/>
  <c r="R406" i="1"/>
  <c r="AF212" i="1"/>
  <c r="AL406" i="1"/>
  <c r="X373" i="1"/>
  <c r="M373" i="1"/>
  <c r="AA373" i="1"/>
  <c r="W398" i="1"/>
  <c r="W399" i="1"/>
  <c r="W406" i="1"/>
  <c r="W405" i="1"/>
  <c r="AR126" i="1"/>
  <c r="V373" i="1"/>
  <c r="AE391" i="1"/>
  <c r="T215" i="1"/>
  <c r="O399" i="1"/>
  <c r="O398" i="1"/>
  <c r="AJ399" i="1"/>
  <c r="AJ404" i="1"/>
  <c r="AJ406" i="1"/>
  <c r="AJ403" i="1"/>
  <c r="AJ398" i="1"/>
  <c r="AJ402" i="1"/>
  <c r="AJ400" i="1"/>
  <c r="AJ405" i="1"/>
  <c r="AJ401" i="1"/>
  <c r="AJ195" i="1"/>
  <c r="Q373" i="1"/>
  <c r="AR123" i="1"/>
  <c r="Q391" i="1"/>
  <c r="AR87" i="1"/>
  <c r="AC402" i="1"/>
  <c r="AC401" i="1"/>
  <c r="AC405" i="1"/>
  <c r="AC404" i="1"/>
  <c r="AC398" i="1"/>
  <c r="AC399" i="1"/>
  <c r="AC406" i="1"/>
  <c r="AC400" i="1"/>
  <c r="AM386" i="1"/>
  <c r="D391" i="1"/>
  <c r="J212" i="1"/>
  <c r="AG398" i="1"/>
  <c r="AG195" i="1"/>
  <c r="AG401" i="1"/>
  <c r="AG405" i="1"/>
  <c r="AG404" i="1"/>
  <c r="AG402" i="1"/>
  <c r="AG399" i="1"/>
  <c r="AG403" i="1"/>
  <c r="AG406" i="1"/>
  <c r="AG400" i="1"/>
  <c r="D227" i="1"/>
  <c r="D233" i="1" s="1"/>
  <c r="N402" i="1"/>
  <c r="N400" i="1"/>
  <c r="N398" i="1"/>
  <c r="N406" i="1"/>
  <c r="N403" i="1"/>
  <c r="N401" i="1"/>
  <c r="N195" i="1"/>
  <c r="N405" i="1"/>
  <c r="N399" i="1"/>
  <c r="N404" i="1"/>
  <c r="F227" i="1"/>
  <c r="F233" i="1" s="1"/>
  <c r="AE403" i="1"/>
  <c r="AE399" i="1"/>
  <c r="AE401" i="1"/>
  <c r="AE195" i="1"/>
  <c r="AE402" i="1"/>
  <c r="AE404" i="1"/>
  <c r="AE405" i="1"/>
  <c r="AE400" i="1"/>
  <c r="AE398" i="1"/>
  <c r="AE406" i="1"/>
  <c r="AN227" i="1"/>
  <c r="AN233" i="1" s="1"/>
  <c r="N227" i="1"/>
  <c r="N233" i="1" s="1"/>
  <c r="AR128" i="1"/>
  <c r="AB391" i="1"/>
  <c r="AR125" i="1"/>
  <c r="AA402" i="1"/>
  <c r="AA400" i="1"/>
  <c r="AA403" i="1"/>
  <c r="AA398" i="1"/>
  <c r="AA195" i="1"/>
  <c r="AA401" i="1"/>
  <c r="AA405" i="1"/>
  <c r="AL134" i="1"/>
  <c r="AA406" i="1"/>
  <c r="AA404" i="1"/>
  <c r="N209" i="1"/>
  <c r="N215" i="1" s="1"/>
  <c r="AL195" i="1"/>
  <c r="AL400" i="1"/>
  <c r="AL401" i="1"/>
  <c r="AH406" i="1"/>
  <c r="AH405" i="1"/>
  <c r="AH195" i="1"/>
  <c r="AH401" i="1"/>
  <c r="AH403" i="1"/>
  <c r="AH399" i="1"/>
  <c r="AH400" i="1"/>
  <c r="AH398" i="1"/>
  <c r="AH402" i="1"/>
  <c r="AH404" i="1"/>
  <c r="R209" i="1"/>
  <c r="R215" i="1" s="1"/>
  <c r="N373" i="1"/>
  <c r="AA399" i="1"/>
  <c r="U391" i="1"/>
  <c r="S401" i="1"/>
  <c r="S404" i="1"/>
  <c r="S195" i="1"/>
  <c r="S406" i="1"/>
  <c r="S400" i="1"/>
  <c r="S402" i="1"/>
  <c r="S405" i="1"/>
  <c r="S399" i="1"/>
  <c r="S403" i="1"/>
  <c r="AQ131" i="1"/>
  <c r="AB403" i="1"/>
  <c r="AB400" i="1"/>
  <c r="AB406" i="1"/>
  <c r="AB402" i="1"/>
  <c r="AB398" i="1"/>
  <c r="AB195" i="1"/>
  <c r="AB399" i="1"/>
  <c r="AB404" i="1"/>
  <c r="AB401" i="1"/>
  <c r="AB405" i="1"/>
  <c r="B233" i="1"/>
  <c r="K215" i="1"/>
  <c r="G209" i="1"/>
  <c r="G215" i="1" s="1"/>
  <c r="AM404" i="1"/>
  <c r="AM405" i="1"/>
  <c r="AM195" i="1"/>
  <c r="AM398" i="1"/>
  <c r="AE227" i="1"/>
  <c r="AE230" i="1" s="1"/>
  <c r="AR127" i="1"/>
  <c r="AL209" i="1"/>
  <c r="AL215" i="1" s="1"/>
  <c r="AN195" i="1"/>
  <c r="AN401" i="1"/>
  <c r="AN400" i="1"/>
  <c r="AN405" i="1"/>
  <c r="AN404" i="1"/>
  <c r="AN406" i="1"/>
  <c r="AR122" i="1"/>
  <c r="AR129" i="1"/>
  <c r="AL227" i="1"/>
  <c r="AL230" i="1" s="1"/>
  <c r="AM406" i="1"/>
  <c r="F373" i="1"/>
  <c r="AA227" i="1"/>
  <c r="AA233" i="1" s="1"/>
  <c r="AJ230" i="1"/>
  <c r="M406" i="1"/>
  <c r="M195" i="1"/>
  <c r="M401" i="1"/>
  <c r="M405" i="1"/>
  <c r="M404" i="1"/>
  <c r="M403" i="1"/>
  <c r="M398" i="1"/>
  <c r="M402" i="1"/>
  <c r="M132" i="1"/>
  <c r="M400" i="1"/>
  <c r="AI406" i="1"/>
  <c r="AI404" i="1"/>
  <c r="AI195" i="1"/>
  <c r="AI403" i="1"/>
  <c r="AI400" i="1"/>
  <c r="AI398" i="1"/>
  <c r="AI402" i="1"/>
  <c r="AI401" i="1"/>
  <c r="AI405" i="1"/>
  <c r="AI399" i="1"/>
  <c r="X227" i="1"/>
  <c r="X230" i="1" s="1"/>
  <c r="AR107" i="1"/>
  <c r="AR103" i="1"/>
  <c r="AR84" i="1"/>
  <c r="AR88" i="1"/>
  <c r="AR106" i="1"/>
  <c r="AR102" i="1"/>
  <c r="AR85" i="1"/>
  <c r="AR108" i="1"/>
  <c r="AR86" i="1"/>
  <c r="AR124" i="1"/>
  <c r="AR105" i="1"/>
  <c r="AR83" i="1"/>
  <c r="AR81" i="1"/>
  <c r="AR104" i="1"/>
  <c r="AR101" i="1"/>
  <c r="AR381" i="1" s="1"/>
  <c r="AR109" i="1"/>
  <c r="AK209" i="1"/>
  <c r="AK215" i="1" s="1"/>
  <c r="AC195" i="1"/>
  <c r="AL75" i="1"/>
  <c r="AM215" i="1"/>
  <c r="AM402" i="1"/>
  <c r="AR121" i="1"/>
  <c r="V227" i="1"/>
  <c r="V233" i="1" s="1"/>
  <c r="L209" i="1"/>
  <c r="L212" i="1" s="1"/>
  <c r="AL398" i="1"/>
  <c r="AR73" i="1"/>
  <c r="AG209" i="1"/>
  <c r="AG215" i="1" s="1"/>
  <c r="F404" i="1"/>
  <c r="F400" i="1"/>
  <c r="F402" i="1"/>
  <c r="F401" i="1"/>
  <c r="F398" i="1"/>
  <c r="F403" i="1"/>
  <c r="F405" i="1"/>
  <c r="F195" i="1"/>
  <c r="F132" i="1"/>
  <c r="F406" i="1"/>
  <c r="H227" i="1"/>
  <c r="H233" i="1" s="1"/>
  <c r="P227" i="1"/>
  <c r="P233" i="1" s="1"/>
  <c r="M391" i="1"/>
  <c r="S398" i="1"/>
  <c r="AM399" i="1"/>
  <c r="H209" i="1"/>
  <c r="H212" i="1" s="1"/>
  <c r="AF405" i="1"/>
  <c r="AF406" i="1"/>
  <c r="AF401" i="1"/>
  <c r="AL133" i="1"/>
  <c r="AF400" i="1"/>
  <c r="AF402" i="1"/>
  <c r="AF399" i="1"/>
  <c r="AF398" i="1"/>
  <c r="AF195" i="1"/>
  <c r="AF404" i="1"/>
  <c r="AF403" i="1"/>
  <c r="AK195" i="1"/>
  <c r="AK399" i="1"/>
  <c r="AK398" i="1"/>
  <c r="AK403" i="1"/>
  <c r="AK400" i="1"/>
  <c r="AK405" i="1"/>
  <c r="AK401" i="1"/>
  <c r="AK404" i="1"/>
  <c r="AK402" i="1"/>
  <c r="AK406" i="1"/>
  <c r="M227" i="1"/>
  <c r="M230" i="1" s="1"/>
  <c r="V406" i="1"/>
  <c r="V403" i="1"/>
  <c r="V404" i="1"/>
  <c r="V399" i="1"/>
  <c r="V400" i="1"/>
  <c r="V398" i="1"/>
  <c r="V195" i="1"/>
  <c r="V402" i="1"/>
  <c r="V405" i="1"/>
  <c r="F209" i="1"/>
  <c r="F212" i="1" s="1"/>
  <c r="F230" i="1" l="1"/>
  <c r="AP197" i="1"/>
  <c r="AN197" i="1"/>
  <c r="AM198" i="1"/>
  <c r="AC233" i="1"/>
  <c r="AM197" i="1"/>
  <c r="AP198" i="1"/>
  <c r="AN198" i="1"/>
  <c r="AL197" i="1"/>
  <c r="AI212" i="1"/>
  <c r="AH212" i="1"/>
  <c r="AO197" i="1"/>
  <c r="AO198" i="1"/>
  <c r="Y230" i="1"/>
  <c r="AL198" i="1"/>
  <c r="AC215" i="1"/>
  <c r="L233" i="1"/>
  <c r="J233" i="1"/>
  <c r="AG230" i="1"/>
  <c r="P230" i="1"/>
  <c r="AD408" i="1"/>
  <c r="AD212" i="1"/>
  <c r="AK198" i="1"/>
  <c r="AK197" i="1"/>
  <c r="AL233" i="1"/>
  <c r="AE233" i="1"/>
  <c r="K233" i="1"/>
  <c r="O230" i="1"/>
  <c r="V230" i="1"/>
  <c r="AA215" i="1"/>
  <c r="P408" i="1"/>
  <c r="T408" i="1"/>
  <c r="E408" i="1"/>
  <c r="AF233" i="1"/>
  <c r="Z408" i="1"/>
  <c r="AD230" i="1"/>
  <c r="H230" i="1"/>
  <c r="I408" i="1"/>
  <c r="AP212" i="1"/>
  <c r="X408" i="1"/>
  <c r="G408" i="1"/>
  <c r="O408" i="1"/>
  <c r="H408" i="1"/>
  <c r="AP373" i="1"/>
  <c r="J408" i="1"/>
  <c r="I233" i="1"/>
  <c r="I230" i="1"/>
  <c r="AP230" i="1"/>
  <c r="AP233" i="1"/>
  <c r="AI230" i="1"/>
  <c r="Q408" i="1"/>
  <c r="R212" i="1"/>
  <c r="D408" i="1"/>
  <c r="AM391" i="1"/>
  <c r="U408" i="1"/>
  <c r="R233" i="1"/>
  <c r="L408" i="1"/>
  <c r="AO215" i="1"/>
  <c r="W230" i="1"/>
  <c r="AO230" i="1"/>
  <c r="AO408" i="1"/>
  <c r="S230" i="1"/>
  <c r="S233" i="1"/>
  <c r="AL408" i="1"/>
  <c r="AH230" i="1"/>
  <c r="AN230" i="1"/>
  <c r="D230" i="1"/>
  <c r="AJ408" i="1"/>
  <c r="W408" i="1"/>
  <c r="R408" i="1"/>
  <c r="K408" i="1"/>
  <c r="AC408" i="1"/>
  <c r="L215" i="1"/>
  <c r="Q233" i="1"/>
  <c r="AA230" i="1"/>
  <c r="G212" i="1"/>
  <c r="N212" i="1"/>
  <c r="AL212" i="1"/>
  <c r="AK212" i="1"/>
  <c r="M233" i="1"/>
  <c r="AI408" i="1"/>
  <c r="AM233" i="1"/>
  <c r="AA408" i="1"/>
  <c r="N230" i="1"/>
  <c r="AK408" i="1"/>
  <c r="V408" i="1"/>
  <c r="AG212" i="1"/>
  <c r="X233" i="1"/>
  <c r="M408" i="1"/>
  <c r="H215" i="1"/>
  <c r="S408" i="1"/>
  <c r="AM408" i="1"/>
  <c r="AB408" i="1"/>
  <c r="AH408" i="1"/>
  <c r="AF408" i="1"/>
  <c r="N408" i="1"/>
  <c r="F215" i="1"/>
  <c r="F408" i="1"/>
  <c r="AE408" i="1"/>
  <c r="AG408" i="1"/>
</calcChain>
</file>

<file path=xl/sharedStrings.xml><?xml version="1.0" encoding="utf-8"?>
<sst xmlns="http://schemas.openxmlformats.org/spreadsheetml/2006/main" count="2203" uniqueCount="198">
  <si>
    <t>Oppervlakte en produksie van wit- en geelmielies /Area and production of white- and yellow maize</t>
  </si>
  <si>
    <t xml:space="preserve"> </t>
  </si>
  <si>
    <t>LET WEL: JARE IS PRODUKSIE-JARE</t>
  </si>
  <si>
    <t>Note: Years are production years</t>
  </si>
  <si>
    <t>OPPERVLAKTE - WITMIELIES IN DIE RSA</t>
  </si>
  <si>
    <t>AREA GROWN TO WHITE MAIZE IN RSA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</si>
  <si>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</si>
  <si>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</si>
  <si>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</si>
  <si>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</si>
  <si>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</si>
  <si>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</si>
  <si>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</si>
  <si>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</si>
  <si>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</si>
  <si>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</si>
  <si>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</si>
  <si>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</si>
  <si>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</si>
  <si>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</si>
  <si>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</si>
  <si>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</si>
  <si>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</si>
  <si>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</si>
  <si>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</si>
  <si>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</si>
  <si>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</si>
  <si>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</si>
  <si>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</si>
  <si>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</si>
  <si>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</si>
  <si>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</si>
  <si>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</si>
  <si>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</si>
  <si>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</si>
  <si>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</si>
  <si>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</si>
  <si>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</si>
  <si>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</si>
  <si>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</si>
  <si>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</si>
  <si>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</si>
  <si>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2023/24*</t>
  </si>
  <si>
    <t>2024/25*</t>
  </si>
  <si>
    <t>STREKE</t>
  </si>
  <si>
    <t>'000 ha</t>
  </si>
  <si>
    <t>000 ha</t>
  </si>
  <si>
    <t>1 ha</t>
  </si>
  <si>
    <t>2 ha</t>
  </si>
  <si>
    <t>3 ha</t>
  </si>
  <si>
    <t xml:space="preserve"> Wes-Kaap/W. Cape</t>
  </si>
  <si>
    <t xml:space="preserve"> Noord-Kaap/N. Cape</t>
  </si>
  <si>
    <t xml:space="preserve"> Vrystaat/Free State</t>
  </si>
  <si>
    <t xml:space="preserve"> Oos-Kaap/E. Cape</t>
  </si>
  <si>
    <t xml:space="preserve"> Kwazulu-Natal</t>
  </si>
  <si>
    <t xml:space="preserve"> Mpumalanga</t>
  </si>
  <si>
    <t xml:space="preserve"> Limpopo</t>
  </si>
  <si>
    <t xml:space="preserve"> Gauteng</t>
  </si>
  <si>
    <t xml:space="preserve"> Noordwes/North West</t>
  </si>
  <si>
    <t/>
  </si>
  <si>
    <t>TOTAAL</t>
  </si>
  <si>
    <t>5 yr ave</t>
  </si>
  <si>
    <t>OPPERVLAKTE - GEELMIELIES IN DIE RSA</t>
  </si>
  <si>
    <t>10 yr ave</t>
  </si>
  <si>
    <t>AREA GROWN TO YELLOW MAIZE IN RSA</t>
  </si>
  <si>
    <t>TOTALE OPPERVLAKTE ONDER MIELIES IN RSA</t>
  </si>
  <si>
    <t>TOTAL AREA GROWN TO MAIZE IN RSA</t>
  </si>
  <si>
    <t>PRODUKSIE VAN WITMIELIES IN DIE RSA</t>
  </si>
  <si>
    <t>PRODUCTION OF WHITE MAIZE IN THE RSA</t>
  </si>
  <si>
    <t>2025/26*</t>
  </si>
  <si>
    <t>2026/27*</t>
  </si>
  <si>
    <t>000 tons</t>
  </si>
  <si>
    <t>Rekord</t>
  </si>
  <si>
    <t>3de</t>
  </si>
  <si>
    <t>2de</t>
  </si>
  <si>
    <t>Weste</t>
  </si>
  <si>
    <t>PRODUKSIE VAN GEELMIELIES IN DIE RSA</t>
  </si>
  <si>
    <t>PRODUCTION OF YELLOW MAIZE IN THE RSA</t>
  </si>
  <si>
    <t>TOTALE PRODUKSIE VAN MIELIES IN RSA</t>
  </si>
  <si>
    <t>TOTAL PRODUCTION OF MAIZE IN THE RSA</t>
  </si>
  <si>
    <t>2023/25</t>
  </si>
  <si>
    <t>2023/26</t>
  </si>
  <si>
    <t>2023/27</t>
  </si>
  <si>
    <t>Rekord 1</t>
  </si>
  <si>
    <t>Rekord 3</t>
  </si>
  <si>
    <t>OPBRENGS PER HEKTAAR WITMIELIES IN DIE RSA</t>
  </si>
  <si>
    <t>YIELD PER HECTARE WHITE MAIZE IN THE RSA</t>
  </si>
  <si>
    <t>000 ton/ha</t>
  </si>
  <si>
    <t>-</t>
  </si>
  <si>
    <t xml:space="preserve"> - </t>
  </si>
  <si>
    <t>2de Rekord</t>
  </si>
  <si>
    <t>East</t>
  </si>
  <si>
    <t>West</t>
  </si>
  <si>
    <t>OPBRENGS PER HEKTAAR GEELMIELIES IN DIE RSA</t>
  </si>
  <si>
    <t>YIELD PER HECTARE YELLOW MAIZE IN THE RSA</t>
  </si>
  <si>
    <t>TOTALE GEMIDDELDE OPBRENGS</t>
  </si>
  <si>
    <t>TOTAL AVERAGE YIELD</t>
  </si>
  <si>
    <t>TOTALE OPPERVLAKTE ONDER WIT- EN GEELMIELIES IN DIE RSA</t>
  </si>
  <si>
    <t>TOTAL AREA GROWN TO WHITE AND YELLOW MAIZE IN THE RSA</t>
  </si>
  <si>
    <t>TOTAAL RSA</t>
  </si>
  <si>
    <t>TOTAL RSA</t>
  </si>
  <si>
    <t>WITMIELIES / WHITE MAIZE</t>
  </si>
  <si>
    <t>GEELMIELIES / YELLOW MAIZE</t>
  </si>
  <si>
    <t>TOTAAL MIELIES / TOTAL MAIZE</t>
  </si>
  <si>
    <t>WITMIELIES AS % VAN TOTAAL /</t>
  </si>
  <si>
    <t>WHITE MAIZE AS % OF TOTAL</t>
  </si>
  <si>
    <t>GEELMIELIES AS % VAN TOTAAL /</t>
  </si>
  <si>
    <t>YELLOW MAIZE AS % OF TOTAL</t>
  </si>
  <si>
    <t>TOTALE PRODUKSIE TUSSEN WIT- EN GEELMIELIES IN DIE RSA</t>
  </si>
  <si>
    <t>TOTAL PRODUCTION BETWEEN WHITE AND YELLOW MAIZE IN THE RSA</t>
  </si>
  <si>
    <t>OPPERVLAKTE ONDER WITMIELIES - Ontwikkelende Landbou</t>
  </si>
  <si>
    <t xml:space="preserve"> Vrystaat</t>
  </si>
  <si>
    <t xml:space="preserve"> Oos-Kaap</t>
  </si>
  <si>
    <t xml:space="preserve"> Wes-Kaap</t>
  </si>
  <si>
    <t xml:space="preserve"> Noordelike Provinsie</t>
  </si>
  <si>
    <t xml:space="preserve"> Noordwes</t>
  </si>
  <si>
    <t>OPPERVLAKTE ONDER GEELMIELIES - Ontwikkelende Landbou</t>
  </si>
  <si>
    <t xml:space="preserve"> PRODUKSIE VAN WITMIELIES  - Ontwikkelende Landbou</t>
  </si>
  <si>
    <t>'000 t</t>
  </si>
  <si>
    <t>PRODUKSIE VAN GEELMIELIES  -  Ontwikkelende Landbou</t>
  </si>
  <si>
    <t xml:space="preserve"> OPBRENGS PER HEKTAAR WITMIELIES  -  Ontwikkelende Landbou</t>
  </si>
  <si>
    <t>t/ha</t>
  </si>
  <si>
    <t xml:space="preserve"> OPBRENGS PER HEKTAAR GEELMIELIES  -  Ontwikkelende Landbou</t>
  </si>
  <si>
    <t>PROVINSIE % AANDEEL IN WITMIELIES PRODUKSIE</t>
  </si>
  <si>
    <t>PROVINCE % SHARE IN WHITE MAIZE PRODUCTION</t>
  </si>
  <si>
    <t>PROVINSIE % AANDEEL IN GEELMIELIES PRODUKSIE</t>
  </si>
  <si>
    <t>PROVINCE % SHARE IN YELLOW MAIZE PRODUCTION</t>
  </si>
  <si>
    <t>PROVINSIE % AANDEEL IN TOTALE MIELIE PRODUKSIE</t>
  </si>
  <si>
    <t>PROVINCE % SHARE IN TOTAL MAIZE PRODUCTION</t>
  </si>
  <si>
    <r>
      <t xml:space="preserve">Oppervlakte en produksie </t>
    </r>
    <r>
      <rPr>
        <b/>
        <sz val="12"/>
        <color indexed="10"/>
        <rFont val="Arial"/>
        <family val="2"/>
      </rPr>
      <t xml:space="preserve">skattings </t>
    </r>
    <r>
      <rPr>
        <b/>
        <sz val="12"/>
        <rFont val="Arial"/>
        <family val="2"/>
      </rPr>
      <t xml:space="preserve">van wit- en geelmielies </t>
    </r>
  </si>
  <si>
    <t>2014/15 PRODUKSIESEISOEN</t>
  </si>
  <si>
    <t>Jan</t>
  </si>
  <si>
    <t>Feb</t>
  </si>
  <si>
    <t>Mar</t>
  </si>
  <si>
    <t>Apr</t>
  </si>
  <si>
    <t>Mei</t>
  </si>
  <si>
    <t>Jun</t>
  </si>
  <si>
    <t>Jul</t>
  </si>
  <si>
    <t>Aug</t>
  </si>
  <si>
    <t>Sep</t>
  </si>
  <si>
    <t>OPPERVLAKTE (ha)</t>
  </si>
  <si>
    <t>1st Forecast</t>
  </si>
  <si>
    <t>2nd Forecast</t>
  </si>
  <si>
    <t>3nd Forecast</t>
  </si>
  <si>
    <t>4rd Forecast</t>
  </si>
  <si>
    <t>4th  Forecast</t>
  </si>
  <si>
    <t>5th  Forecast</t>
  </si>
  <si>
    <t>6th  Forecast</t>
  </si>
  <si>
    <t>7th  Forecast</t>
  </si>
  <si>
    <t>Final  Forecast</t>
  </si>
  <si>
    <t>1ste skatting</t>
  </si>
  <si>
    <t>2014/15*</t>
  </si>
  <si>
    <t xml:space="preserve"> Noord-Kaap</t>
  </si>
  <si>
    <t>Limpopo</t>
  </si>
  <si>
    <t xml:space="preserve">OPPERVLAKTE (ha) </t>
  </si>
  <si>
    <t>3rd Forecast</t>
  </si>
  <si>
    <t>4th Forecast</t>
  </si>
  <si>
    <t>5th Forecast</t>
  </si>
  <si>
    <t>Intentions to plant</t>
  </si>
  <si>
    <t>PRODUKSIE (ton)</t>
  </si>
  <si>
    <t>OPBRENGS (t/ha)</t>
  </si>
  <si>
    <t>2013/15</t>
  </si>
  <si>
    <t>2013/16</t>
  </si>
  <si>
    <t>NON-COMMERCIAL</t>
  </si>
  <si>
    <t>WHITE MAIZE</t>
  </si>
  <si>
    <t>YELLOW MAIZE</t>
  </si>
  <si>
    <t>TOTAL MAIZE</t>
  </si>
  <si>
    <t>AREA</t>
  </si>
  <si>
    <t>PRODUCTION</t>
  </si>
  <si>
    <t>YIELD</t>
  </si>
  <si>
    <t>Ave commercial</t>
  </si>
  <si>
    <t>1999/00</t>
  </si>
  <si>
    <t>2008/09 PRODUKSIESEISOEN</t>
  </si>
  <si>
    <t xml:space="preserve">OPPERVLAKTE - WITMIELIES </t>
  </si>
  <si>
    <t>Voorlopige opp</t>
  </si>
  <si>
    <t>Hersiene opp/ 1ste Skatting</t>
  </si>
  <si>
    <t>2de Skatting</t>
  </si>
  <si>
    <t>3de Skatting</t>
  </si>
  <si>
    <t>4de Skatting</t>
  </si>
  <si>
    <t>5de Skatting</t>
  </si>
  <si>
    <t>6de Skatting</t>
  </si>
  <si>
    <t>7de Skatting</t>
  </si>
  <si>
    <t>Finale Skatting</t>
  </si>
  <si>
    <t>2008/10</t>
  </si>
  <si>
    <t>2008/9</t>
  </si>
  <si>
    <t xml:space="preserve">OPPERVLAKTE - GEELMIELIES </t>
  </si>
  <si>
    <t xml:space="preserve">PRODUKSIE VAN WITMIELIES </t>
  </si>
  <si>
    <t xml:space="preserve">PRODUKSIE VAN GEELMIELIES </t>
  </si>
  <si>
    <t>4 ha</t>
  </si>
  <si>
    <t>5-year average</t>
  </si>
  <si>
    <t>10-year average</t>
  </si>
  <si>
    <t>Average</t>
  </si>
  <si>
    <t>5-year ave</t>
  </si>
  <si>
    <t>10-year ave</t>
  </si>
  <si>
    <t>Opgedateer/Updated: 27 Feb  2026</t>
  </si>
  <si>
    <t>Revised area planted /Oppervlakte beplant</t>
  </si>
  <si>
    <t>2024/25</t>
  </si>
  <si>
    <t>HERSIENE OPPERVLAKTE EN EERSTE PRODUKSIESKATTING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</si>
</sst>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64" formatCode="0.0"/>
    <numFmt numFmtId="165" formatCode="##\ ###\ ###"/>
    <numFmt numFmtId="166" formatCode="##.0\ ###\ ###"/>
    <numFmt numFmtId="167" formatCode="#\ ###\ ###"/>
    <numFmt numFmtId="168" formatCode="#.0\ ###\ ###"/>
    <numFmt numFmtId="169" formatCode="0.000"/>
    <numFmt numFmtId="170" formatCode="0.000_)"/>
    <numFmt numFmtId="171" formatCode="0.0%"/>
    <numFmt numFmtId="172" formatCode="#,###,###"/>
    <numFmt numFmtId="173" formatCode=".\ ##\ ;#################################################################"/>
    <numFmt numFmtId="174" formatCode="0.0000"/>
    <numFmt numFmtId="175" formatCode=".\ #\ ;"/>
    <numFmt numFmtId="176" formatCode="#,##0.000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3"/>
      <color indexed="8"/>
      <name val="Arial"/>
      <family val="2"/>
    </font>
    <font>
      <sz val="13"/>
      <name val="Tahoma"/>
      <family val="2"/>
    </font>
    <font>
      <b/>
      <sz val="13"/>
      <color theme="1"/>
      <name val="Arial"/>
      <family val="2"/>
    </font>
    <font>
      <sz val="13"/>
      <color rgb="FFFF0000"/>
      <name val="Arial"/>
      <family val="2"/>
    </font>
    <font>
      <sz val="13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6">
    <xf numFmtId="164" fontId="0" fillId="0" borderId="0" xfId="0" applyNumberFormat="1"/>
    <xf numFmtId="164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/>
    <xf numFmtId="2" fontId="0" fillId="0" borderId="1" xfId="0" applyNumberFormat="1" applyBorder="1" applyProtection="1">
      <protection locked="0"/>
    </xf>
    <xf numFmtId="164" fontId="0" fillId="0" borderId="3" xfId="0" applyNumberFormat="1" applyBorder="1"/>
    <xf numFmtId="164" fontId="0" fillId="0" borderId="4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1" xfId="0" applyNumberForma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0" fillId="0" borderId="4" xfId="0" applyNumberFormat="1" applyBorder="1"/>
    <xf numFmtId="164" fontId="0" fillId="0" borderId="2" xfId="0" applyNumberFormat="1" applyBorder="1"/>
    <xf numFmtId="164" fontId="1" fillId="0" borderId="2" xfId="0" applyNumberFormat="1" applyFont="1" applyBorder="1" applyProtection="1">
      <protection locked="0"/>
    </xf>
    <xf numFmtId="164" fontId="0" fillId="0" borderId="8" xfId="0" applyNumberFormat="1" applyBorder="1"/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164" fontId="0" fillId="0" borderId="9" xfId="0" applyNumberFormat="1" applyBorder="1"/>
    <xf numFmtId="164" fontId="1" fillId="0" borderId="10" xfId="0" applyNumberFormat="1" applyFont="1" applyBorder="1" applyProtection="1">
      <protection locked="0"/>
    </xf>
    <xf numFmtId="164" fontId="0" fillId="0" borderId="14" xfId="0" applyNumberFormat="1" applyBorder="1" applyAlignment="1">
      <alignment horizontal="center"/>
    </xf>
    <xf numFmtId="164" fontId="0" fillId="0" borderId="7" xfId="0" quotePrefix="1" applyNumberFormat="1" applyBorder="1" applyAlignment="1" applyProtection="1">
      <alignment horizontal="center"/>
      <protection locked="0"/>
    </xf>
    <xf numFmtId="164" fontId="0" fillId="0" borderId="7" xfId="0" quotePrefix="1" applyNumberFormat="1" applyBorder="1" applyProtection="1">
      <protection locked="0"/>
    </xf>
    <xf numFmtId="164" fontId="0" fillId="0" borderId="14" xfId="0" applyNumberFormat="1" applyBorder="1"/>
    <xf numFmtId="164" fontId="0" fillId="0" borderId="15" xfId="0" applyNumberFormat="1" applyBorder="1"/>
    <xf numFmtId="164" fontId="1" fillId="0" borderId="1" xfId="0" applyNumberFormat="1" applyFont="1" applyBorder="1"/>
    <xf numFmtId="164" fontId="0" fillId="0" borderId="9" xfId="0" quotePrefix="1" applyNumberFormat="1" applyBorder="1" applyProtection="1">
      <protection locked="0"/>
    </xf>
    <xf numFmtId="164" fontId="1" fillId="0" borderId="11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164" fontId="4" fillId="0" borderId="0" xfId="0" applyNumberFormat="1" applyFont="1" applyProtection="1">
      <protection locked="0"/>
    </xf>
    <xf numFmtId="0" fontId="0" fillId="0" borderId="0" xfId="0"/>
    <xf numFmtId="164" fontId="4" fillId="2" borderId="0" xfId="0" applyNumberFormat="1" applyFont="1" applyFill="1" applyProtection="1">
      <protection locked="0"/>
    </xf>
    <xf numFmtId="2" fontId="0" fillId="0" borderId="11" xfId="0" applyNumberFormat="1" applyBorder="1"/>
    <xf numFmtId="164" fontId="0" fillId="3" borderId="0" xfId="0" applyNumberFormat="1" applyFill="1"/>
    <xf numFmtId="164" fontId="3" fillId="0" borderId="0" xfId="0" applyNumberFormat="1" applyFont="1"/>
    <xf numFmtId="164" fontId="0" fillId="0" borderId="0" xfId="0" applyNumberFormat="1" applyAlignment="1">
      <alignment horizontal="center"/>
    </xf>
    <xf numFmtId="49" fontId="3" fillId="0" borderId="7" xfId="0" applyNumberFormat="1" applyFont="1" applyBorder="1" applyAlignment="1" applyProtection="1">
      <alignment horizontal="center"/>
      <protection locked="0"/>
    </xf>
    <xf numFmtId="164" fontId="3" fillId="3" borderId="0" xfId="0" applyNumberFormat="1" applyFont="1" applyFill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7" fontId="2" fillId="0" borderId="0" xfId="0" applyNumberFormat="1" applyFont="1"/>
    <xf numFmtId="2" fontId="2" fillId="0" borderId="0" xfId="0" applyNumberFormat="1" applyFont="1"/>
    <xf numFmtId="172" fontId="2" fillId="0" borderId="0" xfId="0" applyNumberFormat="1" applyFont="1"/>
    <xf numFmtId="173" fontId="2" fillId="0" borderId="0" xfId="0" applyNumberFormat="1" applyFont="1"/>
    <xf numFmtId="175" fontId="2" fillId="0" borderId="0" xfId="0" applyNumberFormat="1" applyFont="1"/>
    <xf numFmtId="164" fontId="3" fillId="4" borderId="0" xfId="0" applyNumberFormat="1" applyFont="1" applyFill="1"/>
    <xf numFmtId="49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3" fillId="3" borderId="9" xfId="0" applyNumberFormat="1" applyFont="1" applyFill="1" applyBorder="1"/>
    <xf numFmtId="3" fontId="0" fillId="0" borderId="0" xfId="0" applyNumberFormat="1"/>
    <xf numFmtId="2" fontId="0" fillId="0" borderId="14" xfId="0" applyNumberFormat="1" applyBorder="1" applyAlignment="1">
      <alignment horizontal="center"/>
    </xf>
    <xf numFmtId="169" fontId="3" fillId="0" borderId="16" xfId="0" applyNumberFormat="1" applyFont="1" applyBorder="1" applyAlignment="1">
      <alignment horizontal="center"/>
    </xf>
    <xf numFmtId="176" fontId="0" fillId="0" borderId="0" xfId="0" applyNumberFormat="1"/>
    <xf numFmtId="164" fontId="9" fillId="0" borderId="0" xfId="0" applyNumberFormat="1" applyFont="1"/>
    <xf numFmtId="169" fontId="6" fillId="0" borderId="0" xfId="0" applyNumberFormat="1" applyFont="1" applyAlignment="1">
      <alignment horizontal="center"/>
    </xf>
    <xf numFmtId="0" fontId="1" fillId="0" borderId="0" xfId="0" applyFont="1"/>
    <xf numFmtId="164" fontId="1" fillId="0" borderId="15" xfId="0" applyNumberFormat="1" applyFont="1" applyBorder="1"/>
    <xf numFmtId="164" fontId="1" fillId="0" borderId="9" xfId="0" applyNumberFormat="1" applyFont="1" applyBorder="1" applyProtection="1">
      <protection locked="0"/>
    </xf>
    <xf numFmtId="0" fontId="3" fillId="3" borderId="0" xfId="0" applyFont="1" applyFill="1"/>
    <xf numFmtId="164" fontId="3" fillId="3" borderId="0" xfId="0" applyNumberFormat="1" applyFont="1" applyFill="1" applyAlignment="1">
      <alignment wrapText="1"/>
    </xf>
    <xf numFmtId="0" fontId="3" fillId="0" borderId="0" xfId="0" applyFont="1"/>
    <xf numFmtId="164" fontId="1" fillId="0" borderId="8" xfId="0" applyNumberFormat="1" applyFont="1" applyBorder="1" applyProtection="1">
      <protection locked="0"/>
    </xf>
    <xf numFmtId="10" fontId="1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10" fillId="0" borderId="0" xfId="0" applyNumberFormat="1" applyFont="1" applyAlignment="1" applyProtection="1">
      <alignment horizontal="center" wrapText="1"/>
      <protection locked="0"/>
    </xf>
    <xf numFmtId="164" fontId="11" fillId="0" borderId="0" xfId="0" applyNumberFormat="1" applyFont="1" applyProtection="1">
      <protection locked="0"/>
    </xf>
    <xf numFmtId="164" fontId="11" fillId="0" borderId="0" xfId="0" applyNumberFormat="1" applyFont="1"/>
    <xf numFmtId="164" fontId="11" fillId="0" borderId="0" xfId="0" applyNumberFormat="1" applyFont="1" applyAlignment="1">
      <alignment horizontal="right"/>
    </xf>
    <xf numFmtId="164" fontId="12" fillId="0" borderId="0" xfId="0" applyNumberFormat="1" applyFont="1"/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164" fontId="10" fillId="6" borderId="0" xfId="0" applyNumberFormat="1" applyFont="1" applyFill="1"/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164" fontId="10" fillId="0" borderId="0" xfId="0" applyNumberFormat="1" applyFont="1" applyProtection="1">
      <protection locked="0"/>
    </xf>
    <xf numFmtId="14" fontId="11" fillId="0" borderId="0" xfId="0" applyNumberFormat="1" applyFont="1"/>
    <xf numFmtId="14" fontId="1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10" fillId="8" borderId="15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Border="1"/>
    <xf numFmtId="169" fontId="11" fillId="0" borderId="3" xfId="0" quotePrefix="1" applyNumberFormat="1" applyFont="1" applyBorder="1" applyAlignment="1" applyProtection="1">
      <alignment horizontal="left"/>
      <protection locked="0"/>
    </xf>
    <xf numFmtId="164" fontId="11" fillId="0" borderId="3" xfId="0" quotePrefix="1" applyNumberFormat="1" applyFont="1" applyBorder="1"/>
    <xf numFmtId="164" fontId="11" fillId="0" borderId="9" xfId="0" applyNumberFormat="1" applyFont="1" applyBorder="1" applyAlignment="1" applyProtection="1">
      <alignment horizontal="center"/>
      <protection locked="0"/>
    </xf>
    <xf numFmtId="164" fontId="11" fillId="0" borderId="7" xfId="0" applyNumberFormat="1" applyFont="1" applyBorder="1" applyAlignment="1" applyProtection="1">
      <alignment horizontal="center"/>
      <protection locked="0"/>
    </xf>
    <xf numFmtId="49" fontId="11" fillId="0" borderId="7" xfId="0" applyNumberFormat="1" applyFont="1" applyBorder="1" applyAlignment="1" applyProtection="1">
      <alignment horizontal="center"/>
      <protection locked="0"/>
    </xf>
    <xf numFmtId="49" fontId="12" fillId="0" borderId="7" xfId="0" applyNumberFormat="1" applyFont="1" applyBorder="1" applyAlignment="1" applyProtection="1">
      <alignment horizontal="center"/>
      <protection locked="0"/>
    </xf>
    <xf numFmtId="49" fontId="11" fillId="4" borderId="9" xfId="0" applyNumberFormat="1" applyFont="1" applyFill="1" applyBorder="1" applyAlignment="1" applyProtection="1">
      <alignment horizontal="center"/>
      <protection locked="0"/>
    </xf>
    <xf numFmtId="49" fontId="11" fillId="5" borderId="9" xfId="0" applyNumberFormat="1" applyFont="1" applyFill="1" applyBorder="1" applyAlignment="1" applyProtection="1">
      <alignment horizontal="center"/>
      <protection locked="0"/>
    </xf>
    <xf numFmtId="49" fontId="11" fillId="0" borderId="9" xfId="0" applyNumberFormat="1" applyFont="1" applyBorder="1" applyAlignment="1" applyProtection="1">
      <alignment horizontal="center"/>
      <protection locked="0"/>
    </xf>
    <xf numFmtId="164" fontId="10" fillId="8" borderId="9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 applyProtection="1">
      <protection locked="0"/>
    </xf>
    <xf numFmtId="170" fontId="13" fillId="0" borderId="10" xfId="0" applyNumberFormat="1" applyFont="1" applyBorder="1" applyAlignment="1" applyProtection="1">
      <alignment horizontal="right"/>
      <protection locked="0"/>
    </xf>
    <xf numFmtId="164" fontId="11" fillId="0" borderId="10" xfId="0" applyNumberFormat="1" applyFont="1" applyBorder="1" applyAlignment="1" applyProtection="1">
      <alignment horizontal="center"/>
      <protection locked="0"/>
    </xf>
    <xf numFmtId="164" fontId="11" fillId="0" borderId="8" xfId="0" applyNumberFormat="1" applyFont="1" applyBorder="1" applyAlignment="1" applyProtection="1">
      <alignment horizontal="center"/>
      <protection locked="0"/>
    </xf>
    <xf numFmtId="164" fontId="12" fillId="0" borderId="8" xfId="0" applyNumberFormat="1" applyFont="1" applyBorder="1" applyAlignment="1" applyProtection="1">
      <alignment horizontal="center"/>
      <protection locked="0"/>
    </xf>
    <xf numFmtId="164" fontId="11" fillId="0" borderId="8" xfId="0" quotePrefix="1" applyNumberFormat="1" applyFont="1" applyBorder="1" applyAlignment="1" applyProtection="1">
      <alignment horizontal="center"/>
      <protection locked="0"/>
    </xf>
    <xf numFmtId="164" fontId="11" fillId="4" borderId="10" xfId="0" applyNumberFormat="1" applyFont="1" applyFill="1" applyBorder="1" applyAlignment="1">
      <alignment horizontal="center"/>
    </xf>
    <xf numFmtId="164" fontId="11" fillId="5" borderId="10" xfId="0" applyNumberFormat="1" applyFont="1" applyFill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164" fontId="10" fillId="8" borderId="10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/>
    <xf numFmtId="164" fontId="11" fillId="0" borderId="1" xfId="0" applyNumberFormat="1" applyFont="1" applyBorder="1"/>
    <xf numFmtId="164" fontId="11" fillId="0" borderId="2" xfId="0" applyNumberFormat="1" applyFont="1" applyBorder="1"/>
    <xf numFmtId="164" fontId="11" fillId="0" borderId="9" xfId="0" applyNumberFormat="1" applyFont="1" applyBorder="1"/>
    <xf numFmtId="164" fontId="12" fillId="0" borderId="9" xfId="0" applyNumberFormat="1" applyFont="1" applyBorder="1"/>
    <xf numFmtId="164" fontId="11" fillId="0" borderId="9" xfId="0" applyNumberFormat="1" applyFont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 vertical="center"/>
    </xf>
    <xf numFmtId="170" fontId="13" fillId="0" borderId="11" xfId="0" applyNumberFormat="1" applyFont="1" applyBorder="1" applyAlignment="1" applyProtection="1">
      <alignment horizontal="left"/>
      <protection locked="0"/>
    </xf>
    <xf numFmtId="164" fontId="11" fillId="0" borderId="11" xfId="0" applyNumberFormat="1" applyFont="1" applyBorder="1" applyProtection="1">
      <protection locked="0"/>
    </xf>
    <xf numFmtId="166" fontId="14" fillId="0" borderId="11" xfId="0" applyNumberFormat="1" applyFont="1" applyBorder="1"/>
    <xf numFmtId="164" fontId="11" fillId="0" borderId="1" xfId="0" applyNumberFormat="1" applyFont="1" applyBorder="1" applyProtection="1">
      <protection locked="0"/>
    </xf>
    <xf numFmtId="164" fontId="11" fillId="0" borderId="2" xfId="0" applyNumberFormat="1" applyFont="1" applyBorder="1" applyProtection="1">
      <protection locked="0"/>
    </xf>
    <xf numFmtId="164" fontId="12" fillId="0" borderId="1" xfId="0" applyNumberFormat="1" applyFont="1" applyBorder="1"/>
    <xf numFmtId="2" fontId="11" fillId="0" borderId="1" xfId="0" applyNumberFormat="1" applyFont="1" applyBorder="1"/>
    <xf numFmtId="2" fontId="11" fillId="0" borderId="1" xfId="0" applyNumberFormat="1" applyFont="1" applyBorder="1" applyAlignment="1">
      <alignment horizontal="center"/>
    </xf>
    <xf numFmtId="164" fontId="10" fillId="0" borderId="11" xfId="0" applyNumberFormat="1" applyFont="1" applyBorder="1" applyProtection="1">
      <protection locked="0"/>
    </xf>
    <xf numFmtId="164" fontId="10" fillId="0" borderId="1" xfId="0" applyNumberFormat="1" applyFont="1" applyBorder="1" applyProtection="1">
      <protection locked="0"/>
    </xf>
    <xf numFmtId="164" fontId="10" fillId="0" borderId="2" xfId="0" applyNumberFormat="1" applyFont="1" applyBorder="1" applyProtection="1">
      <protection locked="0"/>
    </xf>
    <xf numFmtId="164" fontId="10" fillId="0" borderId="1" xfId="0" applyNumberFormat="1" applyFont="1" applyBorder="1"/>
    <xf numFmtId="164" fontId="15" fillId="0" borderId="1" xfId="0" applyNumberFormat="1" applyFont="1" applyBorder="1"/>
    <xf numFmtId="164" fontId="10" fillId="0" borderId="1" xfId="0" applyNumberFormat="1" applyFont="1" applyBorder="1" applyAlignment="1">
      <alignment horizontal="center"/>
    </xf>
    <xf numFmtId="169" fontId="10" fillId="4" borderId="1" xfId="0" applyNumberFormat="1" applyFont="1" applyFill="1" applyBorder="1" applyAlignment="1">
      <alignment horizontal="center"/>
    </xf>
    <xf numFmtId="169" fontId="10" fillId="5" borderId="1" xfId="0" applyNumberFormat="1" applyFont="1" applyFill="1" applyBorder="1" applyAlignment="1">
      <alignment horizontal="center"/>
    </xf>
    <xf numFmtId="169" fontId="10" fillId="0" borderId="1" xfId="0" applyNumberFormat="1" applyFont="1" applyBorder="1" applyAlignment="1">
      <alignment horizontal="center"/>
    </xf>
    <xf numFmtId="164" fontId="11" fillId="0" borderId="4" xfId="0" applyNumberFormat="1" applyFont="1" applyBorder="1"/>
    <xf numFmtId="164" fontId="11" fillId="0" borderId="10" xfId="0" applyNumberFormat="1" applyFont="1" applyBorder="1"/>
    <xf numFmtId="164" fontId="11" fillId="0" borderId="8" xfId="0" applyNumberFormat="1" applyFont="1" applyBorder="1"/>
    <xf numFmtId="164" fontId="12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169" fontId="11" fillId="0" borderId="0" xfId="0" applyNumberFormat="1" applyFont="1"/>
    <xf numFmtId="169" fontId="11" fillId="0" borderId="0" xfId="0" applyNumberFormat="1" applyFont="1" applyAlignment="1">
      <alignment horizontal="center"/>
    </xf>
    <xf numFmtId="169" fontId="11" fillId="0" borderId="15" xfId="0" applyNumberFormat="1" applyFont="1" applyBorder="1" applyAlignment="1">
      <alignment horizontal="center"/>
    </xf>
    <xf numFmtId="169" fontId="10" fillId="0" borderId="15" xfId="0" applyNumberFormat="1" applyFont="1" applyBorder="1" applyAlignment="1">
      <alignment horizontal="center"/>
    </xf>
    <xf numFmtId="169" fontId="11" fillId="8" borderId="15" xfId="0" applyNumberFormat="1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/>
    </xf>
    <xf numFmtId="164" fontId="11" fillId="4" borderId="9" xfId="0" applyNumberFormat="1" applyFont="1" applyFill="1" applyBorder="1" applyAlignment="1">
      <alignment horizontal="center"/>
    </xf>
    <xf numFmtId="164" fontId="11" fillId="5" borderId="9" xfId="0" applyNumberFormat="1" applyFont="1" applyFill="1" applyBorder="1" applyAlignment="1">
      <alignment horizontal="center"/>
    </xf>
    <xf numFmtId="168" fontId="14" fillId="0" borderId="11" xfId="0" applyNumberFormat="1" applyFont="1" applyBorder="1"/>
    <xf numFmtId="164" fontId="10" fillId="0" borderId="11" xfId="0" applyNumberFormat="1" applyFont="1" applyBorder="1"/>
    <xf numFmtId="164" fontId="15" fillId="0" borderId="11" xfId="0" applyNumberFormat="1" applyFont="1" applyBorder="1"/>
    <xf numFmtId="164" fontId="10" fillId="0" borderId="11" xfId="0" applyNumberFormat="1" applyFont="1" applyBorder="1" applyAlignment="1">
      <alignment horizontal="center"/>
    </xf>
    <xf numFmtId="169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15" xfId="0" applyNumberFormat="1" applyFont="1" applyBorder="1" applyProtection="1">
      <protection locked="0"/>
    </xf>
    <xf numFmtId="164" fontId="11" fillId="0" borderId="13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169" fontId="11" fillId="4" borderId="14" xfId="0" applyNumberFormat="1" applyFont="1" applyFill="1" applyBorder="1" applyAlignment="1">
      <alignment horizontal="center"/>
    </xf>
    <xf numFmtId="169" fontId="11" fillId="5" borderId="14" xfId="0" applyNumberFormat="1" applyFont="1" applyFill="1" applyBorder="1" applyAlignment="1">
      <alignment horizontal="center"/>
    </xf>
    <xf numFmtId="169" fontId="11" fillId="0" borderId="14" xfId="0" applyNumberFormat="1" applyFont="1" applyBorder="1" applyAlignment="1">
      <alignment horizontal="center"/>
    </xf>
    <xf numFmtId="169" fontId="11" fillId="8" borderId="14" xfId="0" applyNumberFormat="1" applyFont="1" applyFill="1" applyBorder="1" applyAlignment="1">
      <alignment horizontal="center" vertical="center"/>
    </xf>
    <xf numFmtId="174" fontId="11" fillId="0" borderId="15" xfId="0" applyNumberFormat="1" applyFont="1" applyBorder="1" applyAlignment="1">
      <alignment horizontal="center"/>
    </xf>
    <xf numFmtId="174" fontId="11" fillId="8" borderId="15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66" fontId="14" fillId="0" borderId="1" xfId="0" applyNumberFormat="1" applyFont="1" applyBorder="1"/>
    <xf numFmtId="166" fontId="14" fillId="0" borderId="0" xfId="0" applyNumberFormat="1" applyFont="1"/>
    <xf numFmtId="164" fontId="12" fillId="0" borderId="1" xfId="0" applyNumberFormat="1" applyFont="1" applyBorder="1" applyProtection="1">
      <protection locked="0"/>
    </xf>
    <xf numFmtId="164" fontId="11" fillId="0" borderId="1" xfId="0" applyNumberFormat="1" applyFont="1" applyBorder="1" applyAlignment="1" applyProtection="1">
      <alignment horizontal="center"/>
      <protection locked="0"/>
    </xf>
    <xf numFmtId="164" fontId="11" fillId="4" borderId="1" xfId="0" applyNumberFormat="1" applyFont="1" applyFill="1" applyBorder="1" applyAlignment="1" applyProtection="1">
      <alignment horizontal="center"/>
      <protection locked="0"/>
    </xf>
    <xf numFmtId="2" fontId="11" fillId="0" borderId="1" xfId="0" applyNumberFormat="1" applyFont="1" applyBorder="1" applyAlignment="1" applyProtection="1">
      <alignment horizontal="center"/>
      <protection locked="0"/>
    </xf>
    <xf numFmtId="2" fontId="11" fillId="8" borderId="1" xfId="1" applyNumberFormat="1" applyFont="1" applyFill="1" applyBorder="1" applyAlignment="1">
      <alignment horizontal="center" vertical="center"/>
    </xf>
    <xf numFmtId="2" fontId="11" fillId="0" borderId="0" xfId="1" applyNumberFormat="1" applyFont="1"/>
    <xf numFmtId="171" fontId="11" fillId="0" borderId="0" xfId="1" applyNumberFormat="1" applyFont="1"/>
    <xf numFmtId="0" fontId="13" fillId="0" borderId="0" xfId="0" applyFont="1" applyAlignment="1" applyProtection="1">
      <alignment horizontal="left"/>
      <protection locked="0"/>
    </xf>
    <xf numFmtId="10" fontId="11" fillId="0" borderId="0" xfId="1" applyNumberFormat="1" applyFont="1"/>
    <xf numFmtId="166" fontId="11" fillId="0" borderId="11" xfId="0" applyNumberFormat="1" applyFont="1" applyBorder="1"/>
    <xf numFmtId="2" fontId="12" fillId="0" borderId="1" xfId="0" applyNumberFormat="1" applyFont="1" applyBorder="1"/>
    <xf numFmtId="2" fontId="11" fillId="4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/>
    <xf numFmtId="169" fontId="10" fillId="8" borderId="1" xfId="0" applyNumberFormat="1" applyFont="1" applyFill="1" applyBorder="1" applyAlignment="1">
      <alignment horizontal="center" vertical="center"/>
    </xf>
    <xf numFmtId="164" fontId="11" fillId="8" borderId="10" xfId="0" applyNumberFormat="1" applyFont="1" applyFill="1" applyBorder="1" applyAlignment="1">
      <alignment horizontal="center" vertical="center"/>
    </xf>
    <xf numFmtId="169" fontId="11" fillId="0" borderId="15" xfId="0" applyNumberFormat="1" applyFont="1" applyBorder="1" applyAlignment="1">
      <alignment horizontal="center" vertical="center"/>
    </xf>
    <xf numFmtId="174" fontId="11" fillId="0" borderId="0" xfId="0" applyNumberFormat="1" applyFont="1"/>
    <xf numFmtId="174" fontId="12" fillId="0" borderId="0" xfId="0" applyNumberFormat="1" applyFont="1"/>
    <xf numFmtId="169" fontId="12" fillId="0" borderId="0" xfId="0" applyNumberFormat="1" applyFont="1"/>
    <xf numFmtId="164" fontId="11" fillId="4" borderId="0" xfId="0" applyNumberFormat="1" applyFont="1" applyFill="1" applyAlignment="1">
      <alignment horizontal="center"/>
    </xf>
    <xf numFmtId="164" fontId="16" fillId="4" borderId="0" xfId="0" applyNumberFormat="1" applyFont="1" applyFill="1" applyAlignment="1">
      <alignment horizontal="center"/>
    </xf>
    <xf numFmtId="164" fontId="11" fillId="8" borderId="9" xfId="0" applyNumberFormat="1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168" fontId="14" fillId="0" borderId="1" xfId="0" applyNumberFormat="1" applyFont="1" applyBorder="1"/>
    <xf numFmtId="168" fontId="14" fillId="0" borderId="0" xfId="0" applyNumberFormat="1" applyFont="1"/>
    <xf numFmtId="165" fontId="14" fillId="0" borderId="1" xfId="0" applyNumberFormat="1" applyFont="1" applyBorder="1"/>
    <xf numFmtId="165" fontId="14" fillId="0" borderId="0" xfId="0" applyNumberFormat="1" applyFont="1"/>
    <xf numFmtId="2" fontId="10" fillId="0" borderId="1" xfId="0" applyNumberFormat="1" applyFont="1" applyBorder="1"/>
    <xf numFmtId="2" fontId="15" fillId="0" borderId="1" xfId="0" applyNumberFormat="1" applyFont="1" applyBorder="1"/>
    <xf numFmtId="2" fontId="10" fillId="0" borderId="1" xfId="0" applyNumberFormat="1" applyFont="1" applyBorder="1" applyAlignment="1">
      <alignment horizontal="center"/>
    </xf>
    <xf numFmtId="2" fontId="10" fillId="4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 applyAlignment="1">
      <alignment horizontal="center" vertical="center"/>
    </xf>
    <xf numFmtId="164" fontId="11" fillId="8" borderId="15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 applyProtection="1">
      <alignment horizontal="center"/>
      <protection locked="0"/>
    </xf>
    <xf numFmtId="49" fontId="11" fillId="8" borderId="9" xfId="0" applyNumberFormat="1" applyFont="1" applyFill="1" applyBorder="1" applyAlignment="1" applyProtection="1">
      <alignment horizontal="center" vertical="center"/>
      <protection locked="0"/>
    </xf>
    <xf numFmtId="164" fontId="12" fillId="0" borderId="2" xfId="0" applyNumberFormat="1" applyFont="1" applyBorder="1" applyProtection="1">
      <protection locked="0"/>
    </xf>
    <xf numFmtId="164" fontId="11" fillId="0" borderId="2" xfId="0" applyNumberFormat="1" applyFont="1" applyBorder="1" applyAlignment="1" applyProtection="1">
      <alignment horizontal="center"/>
      <protection locked="0"/>
    </xf>
    <xf numFmtId="164" fontId="16" fillId="0" borderId="2" xfId="0" applyNumberFormat="1" applyFont="1" applyBorder="1" applyAlignment="1" applyProtection="1">
      <alignment horizontal="center"/>
      <protection locked="0"/>
    </xf>
    <xf numFmtId="164" fontId="11" fillId="0" borderId="6" xfId="0" applyNumberFormat="1" applyFont="1" applyBorder="1" applyProtection="1">
      <protection locked="0"/>
    </xf>
    <xf numFmtId="164" fontId="11" fillId="0" borderId="8" xfId="0" applyNumberFormat="1" applyFont="1" applyBorder="1" applyProtection="1">
      <protection locked="0"/>
    </xf>
    <xf numFmtId="164" fontId="12" fillId="0" borderId="8" xfId="0" applyNumberFormat="1" applyFont="1" applyBorder="1" applyProtection="1">
      <protection locked="0"/>
    </xf>
    <xf numFmtId="164" fontId="10" fillId="0" borderId="15" xfId="0" applyNumberFormat="1" applyFont="1" applyBorder="1"/>
    <xf numFmtId="164" fontId="10" fillId="0" borderId="13" xfId="0" applyNumberFormat="1" applyFont="1" applyBorder="1"/>
    <xf numFmtId="164" fontId="11" fillId="0" borderId="13" xfId="0" applyNumberFormat="1" applyFont="1" applyBorder="1"/>
    <xf numFmtId="164" fontId="11" fillId="0" borderId="15" xfId="0" applyNumberFormat="1" applyFont="1" applyBorder="1"/>
    <xf numFmtId="164" fontId="12" fillId="0" borderId="15" xfId="0" applyNumberFormat="1" applyFont="1" applyBorder="1"/>
    <xf numFmtId="164" fontId="10" fillId="2" borderId="15" xfId="0" applyNumberFormat="1" applyFont="1" applyFill="1" applyBorder="1"/>
    <xf numFmtId="2" fontId="11" fillId="0" borderId="15" xfId="0" applyNumberFormat="1" applyFont="1" applyBorder="1" applyAlignment="1">
      <alignment horizontal="center"/>
    </xf>
    <xf numFmtId="2" fontId="11" fillId="2" borderId="15" xfId="0" applyNumberFormat="1" applyFont="1" applyFill="1" applyBorder="1" applyAlignment="1">
      <alignment horizontal="center"/>
    </xf>
    <xf numFmtId="169" fontId="11" fillId="4" borderId="15" xfId="0" applyNumberFormat="1" applyFont="1" applyFill="1" applyBorder="1" applyAlignment="1">
      <alignment horizontal="center"/>
    </xf>
    <xf numFmtId="169" fontId="11" fillId="2" borderId="9" xfId="0" applyNumberFormat="1" applyFont="1" applyFill="1" applyBorder="1" applyAlignment="1">
      <alignment horizontal="center"/>
    </xf>
    <xf numFmtId="1" fontId="11" fillId="8" borderId="9" xfId="0" applyNumberFormat="1" applyFont="1" applyFill="1" applyBorder="1" applyAlignment="1">
      <alignment horizontal="center" vertical="center"/>
    </xf>
    <xf numFmtId="169" fontId="11" fillId="0" borderId="15" xfId="1" applyNumberFormat="1" applyFont="1" applyFill="1" applyBorder="1" applyAlignment="1">
      <alignment horizontal="center"/>
    </xf>
    <xf numFmtId="1" fontId="11" fillId="8" borderId="15" xfId="1" applyNumberFormat="1" applyFont="1" applyFill="1" applyBorder="1" applyAlignment="1">
      <alignment horizontal="center" vertical="center"/>
    </xf>
    <xf numFmtId="164" fontId="12" fillId="0" borderId="0" xfId="0" applyNumberFormat="1" applyFont="1" applyProtection="1">
      <protection locked="0"/>
    </xf>
    <xf numFmtId="49" fontId="11" fillId="0" borderId="3" xfId="0" applyNumberFormat="1" applyFont="1" applyBorder="1" applyAlignment="1" applyProtection="1">
      <alignment horizontal="center"/>
      <protection locked="0"/>
    </xf>
    <xf numFmtId="170" fontId="13" fillId="0" borderId="10" xfId="0" quotePrefix="1" applyNumberFormat="1" applyFont="1" applyBorder="1" applyAlignment="1" applyProtection="1">
      <alignment horizontal="right"/>
      <protection locked="0"/>
    </xf>
    <xf numFmtId="170" fontId="13" fillId="0" borderId="10" xfId="0" quotePrefix="1" applyNumberFormat="1" applyFont="1" applyBorder="1" applyAlignment="1" applyProtection="1">
      <alignment horizontal="center"/>
      <protection locked="0"/>
    </xf>
    <xf numFmtId="170" fontId="13" fillId="0" borderId="4" xfId="0" quotePrefix="1" applyNumberFormat="1" applyFont="1" applyBorder="1" applyAlignment="1" applyProtection="1">
      <alignment horizontal="center"/>
      <protection locked="0"/>
    </xf>
    <xf numFmtId="164" fontId="16" fillId="0" borderId="9" xfId="0" applyNumberFormat="1" applyFont="1" applyBorder="1" applyAlignment="1">
      <alignment horizontal="center"/>
    </xf>
    <xf numFmtId="2" fontId="11" fillId="0" borderId="1" xfId="0" applyNumberFormat="1" applyFont="1" applyBorder="1" applyProtection="1">
      <protection locked="0"/>
    </xf>
    <xf numFmtId="2" fontId="11" fillId="0" borderId="2" xfId="0" applyNumberFormat="1" applyFont="1" applyBorder="1" applyProtection="1">
      <protection locked="0"/>
    </xf>
    <xf numFmtId="2" fontId="11" fillId="0" borderId="2" xfId="0" applyNumberFormat="1" applyFont="1" applyBorder="1" applyAlignment="1" applyProtection="1">
      <alignment horizontal="right"/>
      <protection locked="0"/>
    </xf>
    <xf numFmtId="164" fontId="16" fillId="0" borderId="1" xfId="0" applyNumberFormat="1" applyFont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Protection="1">
      <protection locked="0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64" fontId="10" fillId="0" borderId="10" xfId="0" applyNumberFormat="1" applyFont="1" applyBorder="1"/>
    <xf numFmtId="164" fontId="10" fillId="0" borderId="1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2" fontId="10" fillId="0" borderId="2" xfId="0" applyNumberFormat="1" applyFont="1" applyBorder="1" applyProtection="1">
      <protection locked="0"/>
    </xf>
    <xf numFmtId="2" fontId="10" fillId="2" borderId="11" xfId="0" applyNumberFormat="1" applyFont="1" applyFill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9" fontId="10" fillId="0" borderId="9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 wrapText="1"/>
    </xf>
    <xf numFmtId="170" fontId="13" fillId="8" borderId="10" xfId="0" quotePrefix="1" applyNumberFormat="1" applyFont="1" applyFill="1" applyBorder="1" applyAlignment="1" applyProtection="1">
      <alignment horizontal="center" vertical="center"/>
      <protection locked="0"/>
    </xf>
    <xf numFmtId="164" fontId="11" fillId="0" borderId="15" xfId="0" applyNumberFormat="1" applyFont="1" applyBorder="1" applyAlignment="1" applyProtection="1">
      <alignment horizontal="center"/>
      <protection locked="0"/>
    </xf>
    <xf numFmtId="164" fontId="11" fillId="0" borderId="15" xfId="0" applyNumberFormat="1" applyFont="1" applyBorder="1" applyProtection="1">
      <protection locked="0"/>
    </xf>
    <xf numFmtId="164" fontId="12" fillId="0" borderId="15" xfId="0" applyNumberFormat="1" applyFont="1" applyBorder="1" applyProtection="1">
      <protection locked="0"/>
    </xf>
    <xf numFmtId="164" fontId="16" fillId="0" borderId="15" xfId="0" applyNumberFormat="1" applyFont="1" applyBorder="1" applyAlignment="1" applyProtection="1">
      <alignment horizontal="center"/>
      <protection locked="0"/>
    </xf>
    <xf numFmtId="164" fontId="11" fillId="4" borderId="15" xfId="0" applyNumberFormat="1" applyFont="1" applyFill="1" applyBorder="1" applyAlignment="1">
      <alignment horizontal="center"/>
    </xf>
    <xf numFmtId="2" fontId="11" fillId="0" borderId="15" xfId="0" applyNumberFormat="1" applyFont="1" applyBorder="1"/>
    <xf numFmtId="2" fontId="11" fillId="4" borderId="15" xfId="0" applyNumberFormat="1" applyFont="1" applyFill="1" applyBorder="1" applyAlignment="1">
      <alignment horizontal="center"/>
    </xf>
    <xf numFmtId="2" fontId="11" fillId="8" borderId="1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/>
    <xf numFmtId="164" fontId="10" fillId="2" borderId="15" xfId="0" applyNumberFormat="1" applyFont="1" applyFill="1" applyBorder="1" applyAlignment="1">
      <alignment horizontal="center"/>
    </xf>
    <xf numFmtId="164" fontId="11" fillId="4" borderId="13" xfId="0" applyNumberFormat="1" applyFont="1" applyFill="1" applyBorder="1" applyAlignment="1">
      <alignment horizontal="center"/>
    </xf>
    <xf numFmtId="164" fontId="11" fillId="4" borderId="12" xfId="0" applyNumberFormat="1" applyFont="1" applyFill="1" applyBorder="1" applyAlignment="1">
      <alignment horizontal="center"/>
    </xf>
    <xf numFmtId="164" fontId="11" fillId="4" borderId="14" xfId="0" applyNumberFormat="1" applyFont="1" applyFill="1" applyBorder="1" applyAlignment="1">
      <alignment horizontal="center"/>
    </xf>
    <xf numFmtId="164" fontId="10" fillId="0" borderId="9" xfId="0" applyNumberFormat="1" applyFont="1" applyBorder="1" applyProtection="1">
      <protection locked="0"/>
    </xf>
    <xf numFmtId="49" fontId="11" fillId="7" borderId="9" xfId="0" applyNumberFormat="1" applyFont="1" applyFill="1" applyBorder="1" applyAlignment="1" applyProtection="1">
      <alignment horizontal="center" vertical="center"/>
      <protection locked="0"/>
    </xf>
    <xf numFmtId="49" fontId="11" fillId="6" borderId="9" xfId="0" applyNumberFormat="1" applyFont="1" applyFill="1" applyBorder="1" applyAlignment="1" applyProtection="1">
      <alignment horizontal="center"/>
      <protection locked="0"/>
    </xf>
    <xf numFmtId="164" fontId="10" fillId="0" borderId="10" xfId="0" applyNumberFormat="1" applyFont="1" applyBorder="1" applyProtection="1">
      <protection locked="0"/>
    </xf>
    <xf numFmtId="164" fontId="11" fillId="7" borderId="10" xfId="0" applyNumberFormat="1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/>
    </xf>
    <xf numFmtId="164" fontId="12" fillId="0" borderId="2" xfId="0" applyNumberFormat="1" applyFont="1" applyBorder="1"/>
    <xf numFmtId="164" fontId="11" fillId="0" borderId="2" xfId="0" applyNumberFormat="1" applyFont="1" applyBorder="1" applyAlignment="1">
      <alignment horizontal="center"/>
    </xf>
    <xf numFmtId="164" fontId="11" fillId="7" borderId="1" xfId="0" applyNumberFormat="1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/>
    </xf>
    <xf numFmtId="164" fontId="11" fillId="7" borderId="1" xfId="0" applyNumberFormat="1" applyFont="1" applyFill="1" applyBorder="1" applyAlignment="1" applyProtection="1">
      <alignment horizontal="center" vertical="center"/>
      <protection locked="0"/>
    </xf>
    <xf numFmtId="164" fontId="11" fillId="6" borderId="1" xfId="0" applyNumberFormat="1" applyFont="1" applyFill="1" applyBorder="1" applyAlignment="1" applyProtection="1">
      <alignment horizontal="center"/>
      <protection locked="0"/>
    </xf>
    <xf numFmtId="164" fontId="11" fillId="0" borderId="10" xfId="0" applyNumberFormat="1" applyFont="1" applyBorder="1" applyProtection="1">
      <protection locked="0"/>
    </xf>
    <xf numFmtId="164" fontId="16" fillId="0" borderId="8" xfId="0" applyNumberFormat="1" applyFont="1" applyBorder="1" applyAlignment="1" applyProtection="1">
      <alignment horizontal="center"/>
      <protection locked="0"/>
    </xf>
    <xf numFmtId="164" fontId="11" fillId="0" borderId="5" xfId="0" applyNumberFormat="1" applyFont="1" applyBorder="1"/>
    <xf numFmtId="164" fontId="11" fillId="0" borderId="5" xfId="0" applyNumberFormat="1" applyFont="1" applyBorder="1" applyProtection="1">
      <protection locked="0"/>
    </xf>
    <xf numFmtId="164" fontId="11" fillId="0" borderId="9" xfId="0" applyNumberFormat="1" applyFont="1" applyBorder="1" applyProtection="1">
      <protection locked="0"/>
    </xf>
    <xf numFmtId="164" fontId="11" fillId="0" borderId="7" xfId="0" applyNumberFormat="1" applyFont="1" applyBorder="1" applyProtection="1">
      <protection locked="0"/>
    </xf>
    <xf numFmtId="164" fontId="11" fillId="0" borderId="6" xfId="0" applyNumberFormat="1" applyFont="1" applyBorder="1"/>
    <xf numFmtId="164" fontId="11" fillId="7" borderId="9" xfId="0" applyNumberFormat="1" applyFont="1" applyFill="1" applyBorder="1" applyAlignment="1">
      <alignment horizontal="center" vertical="center"/>
    </xf>
    <xf numFmtId="171" fontId="14" fillId="0" borderId="1" xfId="0" applyNumberFormat="1" applyFont="1" applyBorder="1"/>
    <xf numFmtId="171" fontId="17" fillId="0" borderId="1" xfId="0" applyNumberFormat="1" applyFont="1" applyBorder="1"/>
    <xf numFmtId="171" fontId="14" fillId="0" borderId="1" xfId="0" applyNumberFormat="1" applyFont="1" applyBorder="1" applyAlignment="1">
      <alignment horizontal="center"/>
    </xf>
    <xf numFmtId="171" fontId="14" fillId="4" borderId="1" xfId="0" applyNumberFormat="1" applyFont="1" applyFill="1" applyBorder="1" applyAlignment="1">
      <alignment horizontal="center"/>
    </xf>
    <xf numFmtId="171" fontId="14" fillId="7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/>
    <xf numFmtId="9" fontId="15" fillId="0" borderId="1" xfId="0" applyNumberFormat="1" applyFont="1" applyBorder="1"/>
    <xf numFmtId="9" fontId="10" fillId="0" borderId="1" xfId="0" applyNumberFormat="1" applyFont="1" applyBorder="1" applyAlignment="1">
      <alignment horizontal="center"/>
    </xf>
    <xf numFmtId="9" fontId="10" fillId="4" borderId="1" xfId="0" applyNumberFormat="1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 vertical="center"/>
    </xf>
    <xf numFmtId="171" fontId="11" fillId="0" borderId="1" xfId="0" applyNumberFormat="1" applyFont="1" applyBorder="1" applyProtection="1">
      <protection locked="0"/>
    </xf>
    <xf numFmtId="171" fontId="12" fillId="0" borderId="1" xfId="0" applyNumberFormat="1" applyFont="1" applyBorder="1" applyProtection="1">
      <protection locked="0"/>
    </xf>
    <xf numFmtId="171" fontId="11" fillId="0" borderId="1" xfId="0" applyNumberFormat="1" applyFont="1" applyBorder="1" applyAlignment="1" applyProtection="1">
      <alignment horizontal="center"/>
      <protection locked="0"/>
    </xf>
    <xf numFmtId="171" fontId="11" fillId="4" borderId="1" xfId="0" applyNumberFormat="1" applyFont="1" applyFill="1" applyBorder="1" applyAlignment="1" applyProtection="1">
      <alignment horizontal="center"/>
      <protection locked="0"/>
    </xf>
    <xf numFmtId="171" fontId="11" fillId="7" borderId="1" xfId="0" applyNumberFormat="1" applyFont="1" applyFill="1" applyBorder="1" applyAlignment="1" applyProtection="1">
      <alignment horizontal="center" vertical="center"/>
      <protection locked="0"/>
    </xf>
    <xf numFmtId="171" fontId="11" fillId="0" borderId="2" xfId="0" applyNumberFormat="1" applyFont="1" applyBorder="1" applyAlignment="1" applyProtection="1">
      <alignment horizontal="center"/>
      <protection locked="0"/>
    </xf>
    <xf numFmtId="164" fontId="16" fillId="4" borderId="8" xfId="0" applyNumberFormat="1" applyFont="1" applyFill="1" applyBorder="1" applyAlignment="1" applyProtection="1">
      <alignment horizontal="center"/>
      <protection locked="0"/>
    </xf>
    <xf numFmtId="9" fontId="10" fillId="0" borderId="15" xfId="0" applyNumberFormat="1" applyFont="1" applyBorder="1"/>
    <xf numFmtId="9" fontId="15" fillId="0" borderId="15" xfId="0" applyNumberFormat="1" applyFont="1" applyBorder="1"/>
    <xf numFmtId="9" fontId="10" fillId="0" borderId="15" xfId="0" applyNumberFormat="1" applyFont="1" applyBorder="1" applyAlignment="1">
      <alignment horizontal="center"/>
    </xf>
    <xf numFmtId="9" fontId="10" fillId="4" borderId="15" xfId="0" applyNumberFormat="1" applyFont="1" applyFill="1" applyBorder="1" applyAlignment="1">
      <alignment horizontal="center"/>
    </xf>
    <xf numFmtId="9" fontId="10" fillId="7" borderId="15" xfId="0" applyNumberFormat="1" applyFont="1" applyFill="1" applyBorder="1" applyAlignment="1">
      <alignment horizontal="center" vertical="center"/>
    </xf>
    <xf numFmtId="164" fontId="16" fillId="4" borderId="2" xfId="0" applyNumberFormat="1" applyFont="1" applyFill="1" applyBorder="1" applyAlignment="1" applyProtection="1">
      <alignment horizontal="center"/>
      <protection locked="0"/>
    </xf>
    <xf numFmtId="169" fontId="11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169" fontId="11" fillId="8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1" defaultTableStyle="TableStyleMedium9" defaultPivotStyle="PivotStyleLight16">
    <tableStyle name="Invisible" pivot="0" table="0" count="0" xr9:uid="{7D30D576-7D5F-4E4A-926D-9D506B83DBF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3.xml"/><Relationship Id="rId21" Type="http://schemas.openxmlformats.org/officeDocument/2006/relationships/chartsheet" Target="chartsheets/sheet19.xml"/><Relationship Id="rId34" Type="http://schemas.openxmlformats.org/officeDocument/2006/relationships/worksheet" Target="worksheets/sheet4.xml"/><Relationship Id="rId42" Type="http://schemas.openxmlformats.org/officeDocument/2006/relationships/chartsheet" Target="chartsheets/sheet38.xml"/><Relationship Id="rId47" Type="http://schemas.openxmlformats.org/officeDocument/2006/relationships/chartsheet" Target="chartsheets/sheet43.xml"/><Relationship Id="rId50" Type="http://schemas.openxmlformats.org/officeDocument/2006/relationships/chartsheet" Target="chartsheets/sheet46.xml"/><Relationship Id="rId55" Type="http://schemas.openxmlformats.org/officeDocument/2006/relationships/chartsheet" Target="chartsheets/sheet51.xml"/><Relationship Id="rId63" Type="http://schemas.openxmlformats.org/officeDocument/2006/relationships/customXml" Target="../customXml/item1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2.xml"/><Relationship Id="rId29" Type="http://schemas.openxmlformats.org/officeDocument/2006/relationships/chartsheet" Target="chartsheets/sheet26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2.xml"/><Relationship Id="rId32" Type="http://schemas.openxmlformats.org/officeDocument/2006/relationships/chartsheet" Target="chartsheets/sheet29.xml"/><Relationship Id="rId37" Type="http://schemas.openxmlformats.org/officeDocument/2006/relationships/chartsheet" Target="chartsheets/sheet33.xml"/><Relationship Id="rId40" Type="http://schemas.openxmlformats.org/officeDocument/2006/relationships/chartsheet" Target="chartsheets/sheet36.xml"/><Relationship Id="rId45" Type="http://schemas.openxmlformats.org/officeDocument/2006/relationships/chartsheet" Target="chartsheets/sheet41.xml"/><Relationship Id="rId53" Type="http://schemas.openxmlformats.org/officeDocument/2006/relationships/chartsheet" Target="chartsheets/sheet49.xml"/><Relationship Id="rId58" Type="http://schemas.openxmlformats.org/officeDocument/2006/relationships/chartsheet" Target="chartsheets/sheet54.xml"/><Relationship Id="rId66" Type="http://schemas.openxmlformats.org/officeDocument/2006/relationships/customXml" Target="../customXml/item4.xml"/><Relationship Id="rId5" Type="http://schemas.openxmlformats.org/officeDocument/2006/relationships/chartsheet" Target="chartsheets/sheet4.xml"/><Relationship Id="rId61" Type="http://schemas.openxmlformats.org/officeDocument/2006/relationships/sharedStrings" Target="sharedStrings.xml"/><Relationship Id="rId19" Type="http://schemas.openxmlformats.org/officeDocument/2006/relationships/chartsheet" Target="chartsheets/sheet17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0.xml"/><Relationship Id="rId27" Type="http://schemas.openxmlformats.org/officeDocument/2006/relationships/chartsheet" Target="chartsheets/sheet24.xml"/><Relationship Id="rId30" Type="http://schemas.openxmlformats.org/officeDocument/2006/relationships/chartsheet" Target="chartsheets/sheet27.xml"/><Relationship Id="rId35" Type="http://schemas.openxmlformats.org/officeDocument/2006/relationships/chartsheet" Target="chartsheets/sheet31.xml"/><Relationship Id="rId43" Type="http://schemas.openxmlformats.org/officeDocument/2006/relationships/chartsheet" Target="chartsheets/sheet39.xml"/><Relationship Id="rId48" Type="http://schemas.openxmlformats.org/officeDocument/2006/relationships/chartsheet" Target="chartsheets/sheet44.xml"/><Relationship Id="rId56" Type="http://schemas.openxmlformats.org/officeDocument/2006/relationships/chartsheet" Target="chartsheets/sheet52.xml"/><Relationship Id="rId64" Type="http://schemas.openxmlformats.org/officeDocument/2006/relationships/customXml" Target="../customXml/item2.xml"/><Relationship Id="rId8" Type="http://schemas.openxmlformats.org/officeDocument/2006/relationships/chartsheet" Target="chartsheets/sheet7.xml"/><Relationship Id="rId51" Type="http://schemas.openxmlformats.org/officeDocument/2006/relationships/chartsheet" Target="chartsheets/sheet47.xml"/><Relationship Id="rId3" Type="http://schemas.openxmlformats.org/officeDocument/2006/relationships/chartsheet" Target="chartsheets/sheet2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5.xml"/><Relationship Id="rId25" Type="http://schemas.openxmlformats.org/officeDocument/2006/relationships/chartsheet" Target="chartsheets/sheet23.xml"/><Relationship Id="rId33" Type="http://schemas.openxmlformats.org/officeDocument/2006/relationships/chartsheet" Target="chartsheets/sheet30.xml"/><Relationship Id="rId38" Type="http://schemas.openxmlformats.org/officeDocument/2006/relationships/chartsheet" Target="chartsheets/sheet34.xml"/><Relationship Id="rId46" Type="http://schemas.openxmlformats.org/officeDocument/2006/relationships/chartsheet" Target="chartsheets/sheet42.xml"/><Relationship Id="rId59" Type="http://schemas.openxmlformats.org/officeDocument/2006/relationships/theme" Target="theme/theme1.xml"/><Relationship Id="rId20" Type="http://schemas.openxmlformats.org/officeDocument/2006/relationships/chartsheet" Target="chartsheets/sheet18.xml"/><Relationship Id="rId41" Type="http://schemas.openxmlformats.org/officeDocument/2006/relationships/chartsheet" Target="chartsheets/sheet37.xml"/><Relationship Id="rId54" Type="http://schemas.openxmlformats.org/officeDocument/2006/relationships/chartsheet" Target="chartsheets/sheet50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1.xml"/><Relationship Id="rId28" Type="http://schemas.openxmlformats.org/officeDocument/2006/relationships/chartsheet" Target="chartsheets/sheet25.xml"/><Relationship Id="rId36" Type="http://schemas.openxmlformats.org/officeDocument/2006/relationships/chartsheet" Target="chartsheets/sheet32.xml"/><Relationship Id="rId49" Type="http://schemas.openxmlformats.org/officeDocument/2006/relationships/chartsheet" Target="chartsheets/sheet45.xml"/><Relationship Id="rId57" Type="http://schemas.openxmlformats.org/officeDocument/2006/relationships/chartsheet" Target="chartsheets/sheet53.xml"/><Relationship Id="rId10" Type="http://schemas.openxmlformats.org/officeDocument/2006/relationships/chartsheet" Target="chartsheets/sheet9.xml"/><Relationship Id="rId31" Type="http://schemas.openxmlformats.org/officeDocument/2006/relationships/chartsheet" Target="chartsheets/sheet28.xml"/><Relationship Id="rId44" Type="http://schemas.openxmlformats.org/officeDocument/2006/relationships/chartsheet" Target="chartsheets/sheet40.xml"/><Relationship Id="rId52" Type="http://schemas.openxmlformats.org/officeDocument/2006/relationships/chartsheet" Target="chartsheets/sheet48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6.xml"/><Relationship Id="rId39" Type="http://schemas.openxmlformats.org/officeDocument/2006/relationships/chartsheet" Target="chartsheets/sheet3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TOTALE OPPERVLAKTE, PRODUKSIE EN OPBRENGS ONDER MIELIES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TOTAL AREA PLANTED , PRODUCTION AND YIELD TO MAIZE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54028308851811"/>
          <c:y val="0.12425633634769032"/>
          <c:w val="0.78867296363639705"/>
          <c:h val="0.63596296715332712"/>
        </c:manualLayout>
      </c:layout>
      <c:barChart>
        <c:barDir val="col"/>
        <c:grouping val="clustered"/>
        <c:varyColors val="0"/>
        <c:ser>
          <c:idx val="1"/>
          <c:order val="0"/>
          <c:tx>
            <c:v>Area/ Oppervlakte</c:v>
          </c:tx>
          <c:spPr>
            <a:solidFill>
              <a:srgbClr val="AE9344"/>
            </a:solidFill>
          </c:spPr>
          <c:invertIfNegative val="0"/>
          <c:cat>
            <c:strRef>
              <c:f>'DATA-whiteyellow'!$AF$14:$AP$14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'DATA-whiteyellow'!$AF$73:$AP$73</c:f>
              <c:numCache>
                <c:formatCode>0.0</c:formatCode>
                <c:ptCount val="8"/>
                <c:pt idx="0">
                  <c:v>2300.5</c:v>
                </c:pt>
                <c:pt idx="1">
                  <c:v>2610.8000000000002</c:v>
                </c:pt>
                <c:pt idx="2">
                  <c:v>2755.4</c:v>
                </c:pt>
                <c:pt idx="3">
                  <c:v>2623</c:v>
                </c:pt>
                <c:pt idx="4">
                  <c:v>2586.1</c:v>
                </c:pt>
                <c:pt idx="5" formatCode="0.000">
                  <c:v>2636.25</c:v>
                </c:pt>
                <c:pt idx="6" formatCode="0.000">
                  <c:v>2596.6999999999998</c:v>
                </c:pt>
                <c:pt idx="7" formatCode="0.000">
                  <c:v>2716.2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5-4734-966F-6B6E82CD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08912"/>
        <c:axId val="1"/>
      </c:barChart>
      <c:catAx>
        <c:axId val="1004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4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Thousand ha or ton</a:t>
                </a:r>
              </a:p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4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Duisend ha or ton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408912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9.0386271925260456E-2"/>
          <c:y val="0.89864903078314007"/>
          <c:w val="0.86246430099321292"/>
          <c:h val="6.4781204322145625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GEMIDDELDE OBRENGS / TOTAL AVERAGE YIELD </a:t>
            </a:r>
          </a:p>
        </c:rich>
      </c:tx>
      <c:layout>
        <c:manualLayout>
          <c:xMode val="edge"/>
          <c:yMode val="edge"/>
          <c:x val="0.15192413310670969"/>
          <c:y val="2.647393848151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70477247502775E-2"/>
          <c:y val="9.8305084745762716E-2"/>
          <c:w val="0.8901220865704772"/>
          <c:h val="0.67288135593220344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invertIfNegative val="0"/>
          <c:cat>
            <c:strRef>
              <c:f>'DATA-whiteyellow'!$AF$137:$AP$137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'DATA-whiteyellow'!$AF$155:$AO$155</c:f>
              <c:numCache>
                <c:formatCode>0.0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BE7A-4D52-A9DA-2B4003B1ACB5}"/>
            </c:ext>
          </c:extLst>
        </c:ser>
        <c:ser>
          <c:idx val="1"/>
          <c:order val="1"/>
          <c:tx>
            <c:v>GEELMIELIES</c:v>
          </c:tx>
          <c:invertIfNegative val="0"/>
          <c:cat>
            <c:strRef>
              <c:f>'DATA-whiteyellow'!$AF$137:$AP$137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'DATA-whiteyellow'!$AF$176:$AP$176</c:f>
              <c:numCache>
                <c:formatCode>0.0</c:formatCode>
                <c:ptCount val="8"/>
                <c:pt idx="0">
                  <c:v>6.3875000000000002</c:v>
                </c:pt>
                <c:pt idx="1">
                  <c:v>7.0375354107648729</c:v>
                </c:pt>
                <c:pt idx="2">
                  <c:v>7.9583333333333321</c:v>
                </c:pt>
                <c:pt idx="3">
                  <c:v>7.7124999999999995</c:v>
                </c:pt>
                <c:pt idx="4">
                  <c:v>7.8125</c:v>
                </c:pt>
                <c:pt idx="5">
                  <c:v>7.5545698924731184</c:v>
                </c:pt>
                <c:pt idx="6">
                  <c:v>8.4499999999999993</c:v>
                </c:pt>
                <c:pt idx="7">
                  <c:v>7.7375000000000007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A-4D52-A9DA-2B4003B1A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21328"/>
        <c:axId val="1"/>
      </c:barChart>
      <c:catAx>
        <c:axId val="12502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 / YEARS</a:t>
                </a:r>
              </a:p>
            </c:rich>
          </c:tx>
          <c:layout>
            <c:manualLayout>
              <c:xMode val="edge"/>
              <c:yMode val="edge"/>
              <c:x val="0.48347078173598351"/>
              <c:y val="0.90669251510480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4280180836427E-2"/>
              <c:y val="0.4234691073327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021328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4.5193641819001706E-2"/>
          <c:y val="0.94073219982555301"/>
          <c:w val="0.91043538335241148"/>
          <c:h val="3.90924768698298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NASIONALE GEMIDDELDE MIELIE-OPBRENGS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7918625579163769E-2"/>
          <c:y val="8.8405369850540441E-2"/>
          <c:w val="0.89600496035208499"/>
          <c:h val="0.73233199443978936"/>
        </c:manualLayout>
      </c:layout>
      <c:lineChart>
        <c:grouping val="standard"/>
        <c:varyColors val="0"/>
        <c:ser>
          <c:idx val="0"/>
          <c:order val="0"/>
          <c:tx>
            <c:strRef>
              <c:f>'DATA-whiteyellow'!$A$179</c:f>
              <c:strCache>
                <c:ptCount val="1"/>
                <c:pt idx="0">
                  <c:v>TOTALE GEMIDDELDE OPBRENGS</c:v>
                </c:pt>
              </c:strCache>
            </c:strRef>
          </c:tx>
          <c:spPr>
            <a:ln>
              <a:solidFill>
                <a:srgbClr val="AE9344"/>
              </a:solidFill>
            </a:ln>
          </c:spPr>
          <c:marker>
            <c:symbol val="none"/>
          </c:marker>
          <c:cat>
            <c:strRef>
              <c:f>'DATA-whiteyellow'!$D$181:$AP$181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'DATA-whiteyellow'!$D$195:$AP$195</c:f>
              <c:numCache>
                <c:formatCode>0.00</c:formatCode>
                <c:ptCount val="14"/>
                <c:pt idx="0" formatCode="0.0">
                  <c:v>4.246476341147706</c:v>
                </c:pt>
                <c:pt idx="1">
                  <c:v>5.3009448701733506</c:v>
                </c:pt>
                <c:pt idx="2">
                  <c:v>3.7525679929132814</c:v>
                </c:pt>
                <c:pt idx="3">
                  <c:v>3.9956337485552846</c:v>
                </c:pt>
                <c:pt idx="4">
                  <c:v>6.3988434908316218</c:v>
                </c:pt>
                <c:pt idx="5">
                  <c:v>5.3949155831554441</c:v>
                </c:pt>
                <c:pt idx="6">
                  <c:v>4.9011084546837651</c:v>
                </c:pt>
                <c:pt idx="7">
                  <c:v>5.8602727133445685</c:v>
                </c:pt>
                <c:pt idx="8">
                  <c:v>5.9211003846991357</c:v>
                </c:pt>
                <c:pt idx="9">
                  <c:v>5.8662600076248568</c:v>
                </c:pt>
                <c:pt idx="10">
                  <c:v>6.3397490429604435</c:v>
                </c:pt>
                <c:pt idx="11">
                  <c:v>4.8743480322427688</c:v>
                </c:pt>
                <c:pt idx="12">
                  <c:v>6.3294373628066403</c:v>
                </c:pt>
                <c:pt idx="13">
                  <c:v>5.9368787276341957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D-4BB3-85AC-7AF16FF4A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07472"/>
        <c:axId val="1"/>
      </c:lineChart>
      <c:catAx>
        <c:axId val="10040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 PER HEKTAAR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407472"/>
        <c:crosses val="autoZero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.3773958803057107"/>
          <c:y val="0.94251410910510236"/>
          <c:w val="0.29827445165169331"/>
          <c:h val="3.2787489196627329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PRODUKSIE VAN MIELIES / TOTAL PRODUCTION OF MAIZE</a:t>
            </a:r>
          </a:p>
        </c:rich>
      </c:tx>
      <c:layout>
        <c:manualLayout>
          <c:xMode val="edge"/>
          <c:yMode val="edge"/>
          <c:x val="0.12556496930174477"/>
          <c:y val="2.4454124085553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59378468368484E-2"/>
          <c:y val="0.10508474576271186"/>
          <c:w val="0.86792452830188682"/>
          <c:h val="0.67627118644067796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'DATA-whiteyellow'!$X$78:$AP$78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'DATA-whiteyellow'!$X$91:$AP$91</c:f>
              <c:numCache>
                <c:formatCode>0.0</c:formatCode>
                <c:ptCount val="14"/>
                <c:pt idx="0">
                  <c:v>5606.5</c:v>
                </c:pt>
                <c:pt idx="1">
                  <c:v>7710</c:v>
                </c:pt>
                <c:pt idx="2">
                  <c:v>4735</c:v>
                </c:pt>
                <c:pt idx="3">
                  <c:v>3408.5</c:v>
                </c:pt>
                <c:pt idx="4">
                  <c:v>9916</c:v>
                </c:pt>
                <c:pt idx="5">
                  <c:v>6540</c:v>
                </c:pt>
                <c:pt idx="6">
                  <c:v>5545</c:v>
                </c:pt>
                <c:pt idx="7">
                  <c:v>8547.5</c:v>
                </c:pt>
                <c:pt idx="8">
                  <c:v>8600</c:v>
                </c:pt>
                <c:pt idx="9">
                  <c:v>7789.7500000000009</c:v>
                </c:pt>
                <c:pt idx="10">
                  <c:v>8499.9650000000001</c:v>
                </c:pt>
                <c:pt idx="11" formatCode="0.000">
                  <c:v>6055</c:v>
                </c:pt>
                <c:pt idx="12" formatCode="0.000">
                  <c:v>8378.25</c:v>
                </c:pt>
                <c:pt idx="13" formatCode="0.000">
                  <c:v>8508.9500000000007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B-4A3F-BBCE-B1D10385E62C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'DATA-whiteyellow'!$X$78:$AP$78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'DATA-whiteyellow'!$X$111:$AP$111</c:f>
              <c:numCache>
                <c:formatCode>0.00</c:formatCode>
                <c:ptCount val="14"/>
                <c:pt idx="0">
                  <c:v>6203.8</c:v>
                </c:pt>
                <c:pt idx="1">
                  <c:v>6540</c:v>
                </c:pt>
                <c:pt idx="2">
                  <c:v>5220</c:v>
                </c:pt>
                <c:pt idx="3">
                  <c:v>4370</c:v>
                </c:pt>
                <c:pt idx="4">
                  <c:v>6904</c:v>
                </c:pt>
                <c:pt idx="5">
                  <c:v>5970</c:v>
                </c:pt>
                <c:pt idx="6">
                  <c:v>5730</c:v>
                </c:pt>
                <c:pt idx="7">
                  <c:v>6752.5</c:v>
                </c:pt>
                <c:pt idx="8">
                  <c:v>7714.9999999999991</c:v>
                </c:pt>
                <c:pt idx="9">
                  <c:v>7597.45</c:v>
                </c:pt>
                <c:pt idx="10">
                  <c:v>7895.26</c:v>
                </c:pt>
                <c:pt idx="11">
                  <c:v>6795</c:v>
                </c:pt>
                <c:pt idx="12">
                  <c:v>8057.4</c:v>
                </c:pt>
                <c:pt idx="13">
                  <c:v>7616.8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B-4A3F-BBCE-B1D10385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73120"/>
        <c:axId val="1"/>
      </c:barChart>
      <c:catAx>
        <c:axId val="9667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 / YEARS</a:t>
                </a:r>
              </a:p>
            </c:rich>
          </c:tx>
          <c:layout>
            <c:manualLayout>
              <c:xMode val="edge"/>
              <c:yMode val="edge"/>
              <c:x val="0.48043896770612926"/>
              <c:y val="0.886464391419157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 TON / THOUSAND TONS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268707967355144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731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20131638280898"/>
          <c:y val="0.94073207604368603"/>
          <c:w val="0.7806082127949866"/>
          <c:h val="3.9092453868798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PERSENTASIE AANPLANTINGS VAN WIT- EN GEELMIELIES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PERCENTAGE PLANTINGS OF WHITE AND YELLOW MAIZE</a:t>
            </a:r>
          </a:p>
        </c:rich>
      </c:tx>
      <c:layout>
        <c:manualLayout>
          <c:xMode val="edge"/>
          <c:yMode val="edge"/>
          <c:x val="0.28078584064657119"/>
          <c:y val="1.41323424997407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830240382947722E-2"/>
          <c:y val="9.360177474022123E-2"/>
          <c:w val="0.8795529964040838"/>
          <c:h val="0.6359746533959431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 as % van totale aanplantings / White maize as % of total plantings</c:v>
          </c:tx>
          <c:spPr>
            <a:solidFill>
              <a:srgbClr val="58595B"/>
            </a:solidFill>
          </c:spPr>
          <c:invertIfNegative val="0"/>
          <c:cat>
            <c:strRef>
              <c:f>'DATA-whiteyellow'!$AF$14:$AP$14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'DATA-whiteyellow'!$AF$212:$AP$212</c:f>
              <c:numCache>
                <c:formatCode>0.0</c:formatCode>
                <c:ptCount val="8"/>
                <c:pt idx="0">
                  <c:v>56.439904368615515</c:v>
                </c:pt>
                <c:pt idx="1">
                  <c:v>61.908227363260295</c:v>
                </c:pt>
                <c:pt idx="2">
                  <c:v>61.403063076141393</c:v>
                </c:pt>
                <c:pt idx="3">
                  <c:v>60.045749142203583</c:v>
                </c:pt>
                <c:pt idx="4">
                  <c:v>58.826031475967675</c:v>
                </c:pt>
                <c:pt idx="5">
                  <c:v>58.975817923186348</c:v>
                </c:pt>
                <c:pt idx="6">
                  <c:v>61.605114183386611</c:v>
                </c:pt>
                <c:pt idx="7">
                  <c:v>60.551505780134022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3-4DDB-B6D2-6C921481DCB2}"/>
            </c:ext>
          </c:extLst>
        </c:ser>
        <c:ser>
          <c:idx val="1"/>
          <c:order val="1"/>
          <c:tx>
            <c:v>Geelmielies as % van totale aanplantings / Yellow maize as % of total plantings</c:v>
          </c:tx>
          <c:spPr>
            <a:solidFill>
              <a:srgbClr val="AE9344"/>
            </a:solidFill>
          </c:spPr>
          <c:invertIfNegative val="0"/>
          <c:cat>
            <c:strRef>
              <c:f>'DATA-whiteyellow'!$AF$14:$AP$14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'DATA-whiteyellow'!$AF$215:$AP$215</c:f>
              <c:numCache>
                <c:formatCode>0.0</c:formatCode>
                <c:ptCount val="8"/>
                <c:pt idx="0">
                  <c:v>43.560095631384478</c:v>
                </c:pt>
                <c:pt idx="1">
                  <c:v>38.091772636739698</c:v>
                </c:pt>
                <c:pt idx="2">
                  <c:v>38.596936923858607</c:v>
                </c:pt>
                <c:pt idx="3">
                  <c:v>39.954250857796417</c:v>
                </c:pt>
                <c:pt idx="4">
                  <c:v>41.173968524032325</c:v>
                </c:pt>
                <c:pt idx="5">
                  <c:v>41.024182076813652</c:v>
                </c:pt>
                <c:pt idx="6">
                  <c:v>38.394885816613396</c:v>
                </c:pt>
                <c:pt idx="7">
                  <c:v>39.448494219865992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3-4DDB-B6D2-6C921481D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77920"/>
        <c:axId val="1"/>
      </c:barChart>
      <c:catAx>
        <c:axId val="9667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Produksiejare / Production years</a:t>
                </a:r>
              </a:p>
            </c:rich>
          </c:tx>
          <c:layout>
            <c:manualLayout>
              <c:xMode val="edge"/>
              <c:yMode val="edge"/>
              <c:x val="0.41127828459768523"/>
              <c:y val="0.835947235318989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2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677920"/>
        <c:crosses val="autoZero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.16680353694774941"/>
          <c:y val="0.89911766348355382"/>
          <c:w val="0.71487289997340642"/>
          <c:h val="7.0617436118357579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GRAFIEK 1: TOTALE OPPERVLAKTE ONDER MIELIES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GRAPH 1: TOTAL AREA PLANTED TO MAIZE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41620421753608"/>
          <c:y val="0.10508474576271186"/>
          <c:w val="0.83795782463928969"/>
          <c:h val="0.66949152542372881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 / White maize</c:v>
          </c:tx>
          <c:invertIfNegative val="0"/>
          <c:cat>
            <c:strRef>
              <c:f>'DATA-whiteyellow'!$D$14:$AJ$14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'DATA-whiteyellow'!$D$27:$AJ$27</c:f>
              <c:numCache>
                <c:formatCode>0.0</c:formatCode>
                <c:ptCount val="11"/>
                <c:pt idx="0">
                  <c:v>1617.2</c:v>
                </c:pt>
                <c:pt idx="1">
                  <c:v>1551.2</c:v>
                </c:pt>
                <c:pt idx="2">
                  <c:v>1448.0500000000002</c:v>
                </c:pt>
                <c:pt idx="3">
                  <c:v>1014.75</c:v>
                </c:pt>
                <c:pt idx="4">
                  <c:v>1643.1</c:v>
                </c:pt>
                <c:pt idx="5">
                  <c:v>1268.0999999999999</c:v>
                </c:pt>
                <c:pt idx="6">
                  <c:v>1298.3999999999999</c:v>
                </c:pt>
                <c:pt idx="7">
                  <c:v>1616.3</c:v>
                </c:pt>
                <c:pt idx="8">
                  <c:v>1691.9</c:v>
                </c:pt>
                <c:pt idx="9">
                  <c:v>1575</c:v>
                </c:pt>
                <c:pt idx="10">
                  <c:v>1521.3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3-444F-A842-47AE65BFECE7}"/>
            </c:ext>
          </c:extLst>
        </c:ser>
        <c:ser>
          <c:idx val="1"/>
          <c:order val="1"/>
          <c:tx>
            <c:v>Geelmielies / Yellow maize</c:v>
          </c:tx>
          <c:spPr>
            <a:solidFill>
              <a:srgbClr val="FFFF00"/>
            </a:solidFill>
          </c:spPr>
          <c:invertIfNegative val="0"/>
          <c:cat>
            <c:strRef>
              <c:f>'DATA-whiteyellow'!$D$14:$AJ$14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'DATA-whiteyellow'!$D$46:$AJ$46</c:f>
              <c:numCache>
                <c:formatCode>0.0</c:formatCode>
                <c:ptCount val="11"/>
                <c:pt idx="0">
                  <c:v>1164</c:v>
                </c:pt>
                <c:pt idx="1">
                  <c:v>1137</c:v>
                </c:pt>
                <c:pt idx="2">
                  <c:v>1204.8</c:v>
                </c:pt>
                <c:pt idx="3">
                  <c:v>932</c:v>
                </c:pt>
                <c:pt idx="4">
                  <c:v>985.5</c:v>
                </c:pt>
                <c:pt idx="5">
                  <c:v>1050.75</c:v>
                </c:pt>
                <c:pt idx="6">
                  <c:v>1002.0999999999999</c:v>
                </c:pt>
                <c:pt idx="7">
                  <c:v>994.5</c:v>
                </c:pt>
                <c:pt idx="8">
                  <c:v>1063.5</c:v>
                </c:pt>
                <c:pt idx="9">
                  <c:v>1048</c:v>
                </c:pt>
                <c:pt idx="10">
                  <c:v>1064.8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3-444F-A842-47AE65BF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120"/>
        <c:axId val="1"/>
      </c:barChart>
      <c:catAx>
        <c:axId val="9668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Produksiejare  / Production years</a:t>
                </a:r>
              </a:p>
            </c:rich>
          </c:tx>
          <c:layout>
            <c:manualLayout>
              <c:xMode val="edge"/>
              <c:yMode val="edge"/>
              <c:x val="0.22861629493449886"/>
              <c:y val="0.886421862361544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300"/>
          <c:min val="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2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Duisend ha </a:t>
                </a:r>
              </a:p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2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thousand ha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685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6105166094326315"/>
          <c:y val="0.953342329850278"/>
          <c:w val="0.8455214367477194"/>
          <c:h val="0.98612968190296957"/>
        </c:manualLayout>
      </c:layout>
      <c:overlay val="0"/>
      <c:txPr>
        <a:bodyPr/>
        <a:lstStyle/>
        <a:p>
          <a:pPr>
            <a:defRPr sz="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NOK: WITMIELIES OPPERVLAK- EN PRODUKSIESKATTING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99016147526104E-2"/>
          <c:y val="8.0990135675725591E-2"/>
          <c:w val="0.82934714881517146"/>
          <c:h val="0.75386335798934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tx>
          <c:spPr>
            <a:gradFill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lin ang="3600000" scaled="0"/>
            </a:gradFill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2016'!$B$21:$J$21</c:f>
              <c:numCache>
                <c:formatCode>0.0</c:formatCode>
                <c:ptCount val="9"/>
                <c:pt idx="0">
                  <c:v>1032.6500000000001</c:v>
                </c:pt>
                <c:pt idx="1">
                  <c:v>1020.75</c:v>
                </c:pt>
                <c:pt idx="2">
                  <c:v>1014.75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8-41B1-8B18-03D81F5C0701}"/>
            </c:ext>
          </c:extLst>
        </c:ser>
        <c:ser>
          <c:idx val="1"/>
          <c:order val="1"/>
          <c:tx>
            <c:strRef>
              <c:f>'Prod skattings 2016'!$A$50</c:f>
              <c:strCache>
                <c:ptCount val="1"/>
                <c:pt idx="0">
                  <c:v>PRODUKSIE (ton)</c:v>
                </c:pt>
              </c:strCache>
            </c:strRef>
          </c:tx>
          <c:spPr>
            <a:gradFill flip="none" rotWithShape="1"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lin ang="0" scaled="0"/>
              <a:tileRect/>
            </a:gradFill>
          </c:spPr>
          <c:invertIfNegative val="0"/>
          <c:dLbls>
            <c:dLbl>
              <c:idx val="0"/>
              <c:layout>
                <c:manualLayout>
                  <c:x val="-3.9622640855368346E-2"/>
                  <c:y val="6.2789356143556532E-2"/>
                </c:manualLayout>
              </c:layout>
              <c:spPr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58-41B1-8B18-03D81F5C0701}"/>
                </c:ext>
              </c:extLst>
            </c:dLbl>
            <c:dLbl>
              <c:idx val="1"/>
              <c:layout>
                <c:manualLayout>
                  <c:x val="-4.4025272057556714E-2"/>
                  <c:y val="3.2407409622480829E-2"/>
                </c:manualLayout>
              </c:layout>
              <c:spPr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58-41B1-8B18-03D81F5C0701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358-41B1-8B18-03D81F5C0701}"/>
                </c:ext>
              </c:extLst>
            </c:dLbl>
            <c:spPr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2016'!$B$65:$J$65</c:f>
              <c:numCache>
                <c:formatCode>0.00</c:formatCode>
                <c:ptCount val="9"/>
                <c:pt idx="0">
                  <c:v>3267</c:v>
                </c:pt>
                <c:pt idx="1">
                  <c:v>3195.8</c:v>
                </c:pt>
                <c:pt idx="2">
                  <c:v>3070.6750000000002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58-41B1-8B18-03D81F5C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9232"/>
        <c:axId val="1"/>
      </c:barChart>
      <c:lineChart>
        <c:grouping val="standard"/>
        <c:varyColors val="0"/>
        <c:ser>
          <c:idx val="2"/>
          <c:order val="2"/>
          <c:tx>
            <c:strRef>
              <c:f>'Prod skattings 2016'!$A$111</c:f>
              <c:strCache>
                <c:ptCount val="1"/>
                <c:pt idx="0">
                  <c:v>OPBRENGS (t/ha)</c:v>
                </c:pt>
              </c:strCache>
            </c:strRef>
          </c:tx>
          <c:spPr>
            <a:ln w="38100"/>
          </c:spPr>
          <c:marker>
            <c:spPr>
              <a:ln w="38100"/>
            </c:spPr>
          </c:marker>
          <c:dLbls>
            <c:dLbl>
              <c:idx val="0"/>
              <c:layout>
                <c:manualLayout>
                  <c:x val="-7.3375260843274717E-3"/>
                  <c:y val="-2.633102031826564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58-41B1-8B18-03D81F5C0701}"/>
                </c:ext>
              </c:extLst>
            </c:dLbl>
            <c:dLbl>
              <c:idx val="1"/>
              <c:layout>
                <c:manualLayout>
                  <c:x val="-2.2012578252982414E-2"/>
                  <c:y val="-4.253472512950601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58-41B1-8B18-03D81F5C0701}"/>
                </c:ext>
              </c:extLst>
            </c:dLbl>
            <c:dLbl>
              <c:idx val="4"/>
              <c:layout>
                <c:manualLayout>
                  <c:x val="-1.171898339203206E-2"/>
                  <c:y val="1.817619748223885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58-41B1-8B18-03D81F5C0701}"/>
                </c:ext>
              </c:extLst>
            </c:dLbl>
            <c:dLbl>
              <c:idx val="5"/>
              <c:layout>
                <c:manualLayout>
                  <c:x val="-1.0254110468028052E-2"/>
                  <c:y val="2.221535247829192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58-41B1-8B18-03D81F5C0701}"/>
                </c:ext>
              </c:extLst>
            </c:dLbl>
            <c:dLbl>
              <c:idx val="6"/>
              <c:layout>
                <c:manualLayout>
                  <c:x val="-8.7892375440240447E-3"/>
                  <c:y val="2.221535247829192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58-41B1-8B18-03D81F5C070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2016'!$B$126:$J$126</c:f>
              <c:numCache>
                <c:formatCode>0.00</c:formatCode>
                <c:ptCount val="9"/>
                <c:pt idx="0">
                  <c:v>3.1637050307461383</c:v>
                </c:pt>
                <c:pt idx="1">
                  <c:v>3.1308351702179773</c:v>
                </c:pt>
                <c:pt idx="2">
                  <c:v>3.0260408967726042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58-41B1-8B18-03D81F5C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59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2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Duisend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9792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"/>
          <c:min val="1.5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3468291125771442"/>
          <c:y val="0.94653700003917407"/>
          <c:w val="0.82746435411789743"/>
          <c:h val="0.97569828025228178"/>
        </c:manualLayout>
      </c:layout>
      <c:overlay val="0"/>
      <c:txPr>
        <a:bodyPr/>
        <a:lstStyle/>
        <a:p>
          <a:pPr>
            <a:defRPr sz="1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NOK: GEELMIELIES OPPERVLAK- EN PRODUKSIESKATTING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706591028472392E-2"/>
          <c:y val="8.0990146370071903E-2"/>
          <c:w val="0.83667151343519153"/>
          <c:h val="0.74376234788833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 skattings 2016'!$A$6</c:f>
              <c:strCache>
                <c:ptCount val="1"/>
                <c:pt idx="0">
                  <c:v>OPPERVLAKTE (ha)</c:v>
                </c:pt>
              </c:strCache>
            </c:strRef>
          </c:tx>
          <c:spPr>
            <a:gradFill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lin ang="3000000" scaled="0"/>
            </a:gradFill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2016'!$B$40:$J$40</c:f>
              <c:numCache>
                <c:formatCode>0.0</c:formatCode>
                <c:ptCount val="9"/>
                <c:pt idx="0">
                  <c:v>962.5</c:v>
                </c:pt>
                <c:pt idx="1">
                  <c:v>945</c:v>
                </c:pt>
                <c:pt idx="2">
                  <c:v>932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D-4577-8D56-3E34FFFE47BE}"/>
            </c:ext>
          </c:extLst>
        </c:ser>
        <c:ser>
          <c:idx val="1"/>
          <c:order val="1"/>
          <c:tx>
            <c:strRef>
              <c:f>'Prod skattings 2016'!$A$50</c:f>
              <c:strCache>
                <c:ptCount val="1"/>
                <c:pt idx="0">
                  <c:v>PRODUKSIE (ton)</c:v>
                </c:pt>
              </c:strCache>
            </c:strRef>
          </c:tx>
          <c:spPr>
            <a:gradFill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lin ang="0" scaled="0"/>
            </a:gradFill>
          </c:spPr>
          <c:invertIfNegative val="0"/>
          <c:dLbls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3D-4577-8D56-3E34FFFE47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2016'!$B$85:$J$85</c:f>
              <c:numCache>
                <c:formatCode>0.00</c:formatCode>
                <c:ptCount val="9"/>
                <c:pt idx="0">
                  <c:v>4171.25</c:v>
                </c:pt>
                <c:pt idx="1">
                  <c:v>4059.95</c:v>
                </c:pt>
                <c:pt idx="2">
                  <c:v>3994.62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D-4577-8D56-3E34FFFE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4432"/>
        <c:axId val="1"/>
      </c:barChart>
      <c:lineChart>
        <c:grouping val="standard"/>
        <c:varyColors val="0"/>
        <c:ser>
          <c:idx val="2"/>
          <c:order val="2"/>
          <c:tx>
            <c:strRef>
              <c:f>'Prod skattings 2016'!$A$111</c:f>
              <c:strCache>
                <c:ptCount val="1"/>
                <c:pt idx="0">
                  <c:v>OPBRENGS (t/ha)</c:v>
                </c:pt>
              </c:strCache>
            </c:strRef>
          </c:tx>
          <c:spPr>
            <a:ln w="38100"/>
          </c:spPr>
          <c:marker>
            <c:spPr>
              <a:ln w="38100"/>
            </c:spPr>
          </c:marker>
          <c:dLbls>
            <c:dLbl>
              <c:idx val="4"/>
              <c:layout>
                <c:manualLayout>
                  <c:x val="1.4320209823409871E-5"/>
                  <c:y val="6.868130120098624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3D-4577-8D56-3E34FFFE47BE}"/>
                </c:ext>
              </c:extLst>
            </c:dLbl>
            <c:dLbl>
              <c:idx val="5"/>
              <c:layout>
                <c:manualLayout>
                  <c:x val="-1.0254110468028058E-2"/>
                  <c:y val="2.221535247829195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3D-4577-8D56-3E34FFFE47BE}"/>
                </c:ext>
              </c:extLst>
            </c:dLbl>
            <c:dLbl>
              <c:idx val="6"/>
              <c:layout>
                <c:manualLayout>
                  <c:x val="-8.7892375440240516E-3"/>
                  <c:y val="2.221535247829195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3D-4577-8D56-3E34FFFE47B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2016'!$B$147:$J$147</c:f>
              <c:numCache>
                <c:formatCode>0.00</c:formatCode>
                <c:ptCount val="9"/>
                <c:pt idx="0">
                  <c:v>4.3337662337662337</c:v>
                </c:pt>
                <c:pt idx="1">
                  <c:v>4.2962433862433862</c:v>
                </c:pt>
                <c:pt idx="2">
                  <c:v>4.2860729613733906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3D-4577-8D56-3E34FFFE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59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98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Duisend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974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"/>
          <c:min val="3.5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2466978789813435"/>
          <c:y val="0.94289184001253568"/>
          <c:w val="0.69867879690714341"/>
          <c:h val="0.96840796019900488"/>
        </c:manualLayout>
      </c:layout>
      <c:overlay val="0"/>
      <c:txPr>
        <a:bodyPr/>
        <a:lstStyle/>
        <a:p>
          <a:pPr>
            <a:defRPr sz="1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NOK: TOTAAL MIELIES OPPERVLAK- EN PRODUKSIESKATTING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62890600213435"/>
          <c:y val="8.099014637007193E-2"/>
          <c:w val="0.81469354792189441"/>
          <c:h val="0.755883560009544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 skattings 2016'!$A$6</c:f>
              <c:strCache>
                <c:ptCount val="1"/>
                <c:pt idx="0">
                  <c:v>OPPERVLAKTE (ha)</c:v>
                </c:pt>
              </c:strCache>
            </c:strRef>
          </c:tx>
          <c:spPr>
            <a:gradFill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lin ang="3000000" scaled="0"/>
            </a:gradFill>
          </c:spPr>
          <c:invertIfNegative val="0"/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2016'!$B$47:$J$47</c:f>
              <c:numCache>
                <c:formatCode>0.0</c:formatCode>
                <c:ptCount val="9"/>
                <c:pt idx="0">
                  <c:v>1995.15</c:v>
                </c:pt>
                <c:pt idx="1">
                  <c:v>1965.75</c:v>
                </c:pt>
                <c:pt idx="2">
                  <c:v>1946.75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3-455C-B1A4-E7312F1CF500}"/>
            </c:ext>
          </c:extLst>
        </c:ser>
        <c:ser>
          <c:idx val="1"/>
          <c:order val="1"/>
          <c:tx>
            <c:strRef>
              <c:f>'Prod skattings 2016'!$A$50</c:f>
              <c:strCache>
                <c:ptCount val="1"/>
                <c:pt idx="0">
                  <c:v>PRODUKSIE (ton)</c:v>
                </c:pt>
              </c:strCache>
            </c:strRef>
          </c:tx>
          <c:spPr>
            <a:gradFill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lin ang="0" scaled="0"/>
            </a:gradFill>
          </c:spPr>
          <c:invertIfNegative val="0"/>
          <c:dLbls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F3-455C-B1A4-E7312F1CF50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2016'!$B$109:$J$109</c:f>
              <c:numCache>
                <c:formatCode>0.0</c:formatCode>
                <c:ptCount val="9"/>
                <c:pt idx="0">
                  <c:v>7438.25</c:v>
                </c:pt>
                <c:pt idx="1">
                  <c:v>7255.75</c:v>
                </c:pt>
                <c:pt idx="2">
                  <c:v>7065.2950000000001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F3-455C-B1A4-E7312F1C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68672"/>
        <c:axId val="1"/>
      </c:barChart>
      <c:lineChart>
        <c:grouping val="standard"/>
        <c:varyColors val="0"/>
        <c:ser>
          <c:idx val="2"/>
          <c:order val="2"/>
          <c:tx>
            <c:strRef>
              <c:f>'Prod skattings 2016'!$A$111</c:f>
              <c:strCache>
                <c:ptCount val="1"/>
                <c:pt idx="0">
                  <c:v>OPBRENGS (t/ha)</c:v>
                </c:pt>
              </c:strCache>
            </c:strRef>
          </c:tx>
          <c:spPr>
            <a:ln w="38100"/>
          </c:spPr>
          <c:marker>
            <c:spPr>
              <a:ln w="38100"/>
            </c:spPr>
          </c:marker>
          <c:dLbls>
            <c:dLbl>
              <c:idx val="4"/>
              <c:layout>
                <c:manualLayout>
                  <c:x val="-1.1718983392032069E-2"/>
                  <c:y val="1.817619748223885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F3-455C-B1A4-E7312F1CF500}"/>
                </c:ext>
              </c:extLst>
            </c:dLbl>
            <c:dLbl>
              <c:idx val="5"/>
              <c:layout>
                <c:manualLayout>
                  <c:x val="-1.0254110468028061E-2"/>
                  <c:y val="2.221535247829196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F3-455C-B1A4-E7312F1CF500}"/>
                </c:ext>
              </c:extLst>
            </c:dLbl>
            <c:dLbl>
              <c:idx val="6"/>
              <c:layout>
                <c:manualLayout>
                  <c:x val="-8.7892375440240533E-3"/>
                  <c:y val="2.221535247829196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F3-455C-B1A4-E7312F1CF50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2016'!$B$7:$J$7</c:f>
              <c:strCache>
                <c:ptCount val="9"/>
                <c:pt idx="0">
                  <c:v>1st Forecast</c:v>
                </c:pt>
                <c:pt idx="1">
                  <c:v>2nd Forecast</c:v>
                </c:pt>
                <c:pt idx="2">
                  <c:v>3nd Forecast</c:v>
                </c:pt>
                <c:pt idx="3">
                  <c:v>4rd Forecast</c:v>
                </c:pt>
                <c:pt idx="4">
                  <c:v>4th  Forecast</c:v>
                </c:pt>
                <c:pt idx="5">
                  <c:v>5th  Forecast</c:v>
                </c:pt>
                <c:pt idx="6">
                  <c:v>6th  Forecast</c:v>
                </c:pt>
                <c:pt idx="7">
                  <c:v>7th  Forecast</c:v>
                </c:pt>
                <c:pt idx="8">
                  <c:v>Final  Forecast</c:v>
                </c:pt>
              </c:strCache>
            </c:strRef>
          </c:cat>
          <c:val>
            <c:numRef>
              <c:f>'Prod skattings 2016'!$B$154:$J$154</c:f>
              <c:numCache>
                <c:formatCode>0.00</c:formatCode>
                <c:ptCount val="9"/>
                <c:pt idx="0">
                  <c:v>3.7281658020700195</c:v>
                </c:pt>
                <c:pt idx="1">
                  <c:v>3.6910848276739157</c:v>
                </c:pt>
                <c:pt idx="2">
                  <c:v>3.6292770001284191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F3-455C-B1A4-E7312F1C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59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26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Duisend ton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968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"/>
          <c:min val="3.5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wMode val="edge"/>
          <c:hMode val="edge"/>
          <c:x val="8.2819039511952908E-2"/>
          <c:y val="0.90400948015826377"/>
          <c:w val="0.80528623111300279"/>
          <c:h val="0.93924667998589728"/>
        </c:manualLayout>
      </c:layout>
      <c:overlay val="0"/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Witmielies: Maandelikse produksieskattings vs Finale  skatting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118364050647516"/>
          <c:y val="8.0990135675725591E-2"/>
          <c:w val="0.83081237922182805"/>
          <c:h val="0.808408812534796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'Prod skattings 2016'!$A$50</c:f>
              <c:strCache>
                <c:ptCount val="1"/>
                <c:pt idx="0">
                  <c:v>PRODUKSIE (ton)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numFmt formatCode="#,##0" sourceLinked="0"/>
              <c:spPr>
                <a:noFill/>
                <a:ln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4B-4E45-A047-DDCF0067AEEC}"/>
                </c:ext>
              </c:extLst>
            </c:dLbl>
            <c:numFmt formatCode="#,##0" sourceLinked="0"/>
            <c:spPr>
              <a:ln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2016'!$B$5:$J$5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'Prod skattings 2016'!$B$67:$J$67</c:f>
              <c:numCache>
                <c:formatCode>#,##0</c:formatCode>
                <c:ptCount val="9"/>
                <c:pt idx="0">
                  <c:v>3267000</c:v>
                </c:pt>
                <c:pt idx="1">
                  <c:v>3195800</c:v>
                </c:pt>
                <c:pt idx="2">
                  <c:v>3070675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B-4E45-A047-DDCF0067A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66912"/>
        <c:axId val="1"/>
      </c:barChart>
      <c:lineChart>
        <c:grouping val="standard"/>
        <c:varyColors val="0"/>
        <c:ser>
          <c:idx val="0"/>
          <c:order val="1"/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'Prod skattings 2016'!$B$68:$J$68</c:f>
              <c:numCache>
                <c:formatCode>0.000</c:formatCode>
                <c:ptCount val="9"/>
                <c:pt idx="0">
                  <c:v>4680118</c:v>
                </c:pt>
                <c:pt idx="1">
                  <c:v>4680119</c:v>
                </c:pt>
                <c:pt idx="2" formatCode="0.0">
                  <c:v>4680118</c:v>
                </c:pt>
                <c:pt idx="3" formatCode="0.0">
                  <c:v>4680118</c:v>
                </c:pt>
                <c:pt idx="4" formatCode="0.0">
                  <c:v>4680118</c:v>
                </c:pt>
                <c:pt idx="5" formatCode="0.0">
                  <c:v>4680118</c:v>
                </c:pt>
                <c:pt idx="6" formatCode="0.0">
                  <c:v>4680118</c:v>
                </c:pt>
                <c:pt idx="7" formatCode="0.0">
                  <c:v>4680118</c:v>
                </c:pt>
                <c:pt idx="8" formatCode="0.0">
                  <c:v>4680118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B-4E45-A047-DDCF0067A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66912"/>
        <c:axId val="1"/>
      </c:lineChart>
      <c:catAx>
        <c:axId val="1109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2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900000"/>
          <c:min val="43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966912"/>
        <c:crosses val="autoZero"/>
        <c:crossBetween val="between"/>
        <c:majorUnit val="100000"/>
      </c:valAx>
    </c:plotArea>
    <c:plotVisOnly val="1"/>
    <c:dispBlanksAs val="gap"/>
    <c:showDLblsOverMax val="0"/>
  </c:chart>
  <c:txPr>
    <a:bodyPr/>
    <a:lstStyle/>
    <a:p>
      <a:pPr>
        <a:defRPr sz="14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Geelmielies: Maandelikse produksieskattings vs Finale  skatting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118364050647516"/>
          <c:y val="8.0990135675725591E-2"/>
          <c:w val="0.83081237922182805"/>
          <c:h val="0.82255022667621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'Prod skattings 2016'!$A$50</c:f>
              <c:strCache>
                <c:ptCount val="1"/>
                <c:pt idx="0">
                  <c:v>PRODUKSIE (ton)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numFmt formatCode="#,##0" sourceLinked="0"/>
              <c:spPr>
                <a:noFill/>
                <a:ln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5F-457A-B75B-9389B1B3290F}"/>
                </c:ext>
              </c:extLst>
            </c:dLbl>
            <c:numFmt formatCode="#,##0" sourceLinked="0"/>
            <c:spPr>
              <a:ln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2016'!$B$5:$J$5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'Prod skattings 2016'!$B$104:$J$104</c:f>
              <c:numCache>
                <c:formatCode>#,##0.000</c:formatCode>
                <c:ptCount val="9"/>
                <c:pt idx="1">
                  <c:v>3.6910848276739157</c:v>
                </c:pt>
                <c:pt idx="2">
                  <c:v>3.6292770001284191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F-457A-B75B-9389B1B32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18448"/>
        <c:axId val="1"/>
      </c:barChart>
      <c:lineChart>
        <c:grouping val="standard"/>
        <c:varyColors val="0"/>
        <c:ser>
          <c:idx val="0"/>
          <c:order val="1"/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'Prod skattings 2016'!$B$5:$J$5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'Prod skattings 2016'!$B$105:$J$105</c:f>
              <c:numCache>
                <c:formatCode>0.000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F-457A-B75B-9389B1B32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18448"/>
        <c:axId val="1"/>
      </c:lineChart>
      <c:catAx>
        <c:axId val="1250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2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018448"/>
        <c:crosses val="autoZero"/>
        <c:crossBetween val="between"/>
        <c:majorUnit val="100000"/>
      </c:valAx>
    </c:plotArea>
    <c:plotVisOnly val="1"/>
    <c:dispBlanksAs val="gap"/>
    <c:showDLblsOverMax val="0"/>
  </c:chart>
  <c:txPr>
    <a:bodyPr/>
    <a:lstStyle/>
    <a:p>
      <a:pPr>
        <a:defRPr sz="14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TOTALE OPPERVLAKTE, PRODUKSIE EN OPBRENGS ONDER MIELIES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TOTAL AREA PLANTED , PRODUCTION AND YIELD TO MAIZE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54028308851811"/>
          <c:y val="0.15567468309148932"/>
          <c:w val="0.7818343712582847"/>
          <c:h val="0.60035561240721491"/>
        </c:manualLayout>
      </c:layout>
      <c:barChart>
        <c:barDir val="col"/>
        <c:grouping val="clustered"/>
        <c:varyColors val="0"/>
        <c:ser>
          <c:idx val="0"/>
          <c:order val="0"/>
          <c:tx>
            <c:v>Production/Produksie</c:v>
          </c:tx>
          <c:spPr>
            <a:solidFill>
              <a:srgbClr val="58595B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'DATA-whiteyellow'!$D$14:$AP$14</c15:sqref>
                  </c15:fullRef>
                </c:ext>
              </c:extLst>
              <c:f>('DATA-whiteyellow'!$D$14:$AE$14,'DATA-whiteyellow'!$AH$14:$AP$14)</c:f>
              <c:strCache>
                <c:ptCount val="12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  <c:pt idx="11">
                  <c:v>2025/26*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'DATA-whiteyellow'!$D$131:$AP$131</c15:sqref>
                  </c15:fullRef>
                </c:ext>
              </c:extLst>
              <c:f>('DATA-whiteyellow'!$D$131:$AE$131,'DATA-whiteyellow'!$AH$131:$AP$131)</c:f>
              <c:numCache>
                <c:formatCode>0.0</c:formatCode>
                <c:ptCount val="12"/>
                <c:pt idx="0">
                  <c:v>11810.3</c:v>
                </c:pt>
                <c:pt idx="1">
                  <c:v>14250</c:v>
                </c:pt>
                <c:pt idx="2">
                  <c:v>9955</c:v>
                </c:pt>
                <c:pt idx="3">
                  <c:v>7778.5</c:v>
                </c:pt>
                <c:pt idx="4">
                  <c:v>16820</c:v>
                </c:pt>
                <c:pt idx="5">
                  <c:v>12510</c:v>
                </c:pt>
                <c:pt idx="6" formatCode="0.00">
                  <c:v>16315</c:v>
                </c:pt>
                <c:pt idx="7" formatCode="0.00">
                  <c:v>15387.199999999999</c:v>
                </c:pt>
                <c:pt idx="8" formatCode="0.00">
                  <c:v>16395.225000000002</c:v>
                </c:pt>
                <c:pt idx="9" formatCode="0.000">
                  <c:v>12850</c:v>
                </c:pt>
                <c:pt idx="10" formatCode="0.000">
                  <c:v>16435.650000000001</c:v>
                </c:pt>
                <c:pt idx="11" formatCode="0">
                  <c:v>16125.750000000002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A-4AA6-B403-E5AD3EBED63E}"/>
            </c:ext>
          </c:extLst>
        </c:ser>
        <c:ser>
          <c:idx val="1"/>
          <c:order val="1"/>
          <c:tx>
            <c:v>Area/ Oppervlakte</c:v>
          </c:tx>
          <c:spPr>
            <a:solidFill>
              <a:srgbClr val="AE9344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'DATA-whiteyellow'!$D$14:$AP$14</c15:sqref>
                  </c15:fullRef>
                </c:ext>
              </c:extLst>
              <c:f>('DATA-whiteyellow'!$D$14:$AE$14,'DATA-whiteyellow'!$AH$14:$AP$14)</c:f>
              <c:strCache>
                <c:ptCount val="12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  <c:pt idx="11">
                  <c:v>2025/26*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'DATA-whiteyellow'!$D$73:$AP$73</c15:sqref>
                  </c15:fullRef>
                </c:ext>
              </c:extLst>
              <c:f>('DATA-whiteyellow'!$D$73:$AE$73,'DATA-whiteyellow'!$AH$73:$AP$73)</c:f>
              <c:numCache>
                <c:formatCode>0.0</c:formatCode>
                <c:ptCount val="12"/>
                <c:pt idx="0">
                  <c:v>2781.2</c:v>
                </c:pt>
                <c:pt idx="1">
                  <c:v>2688.2</c:v>
                </c:pt>
                <c:pt idx="2">
                  <c:v>2652.8500000000004</c:v>
                </c:pt>
                <c:pt idx="3">
                  <c:v>1946.75</c:v>
                </c:pt>
                <c:pt idx="4">
                  <c:v>2628.6</c:v>
                </c:pt>
                <c:pt idx="5">
                  <c:v>2318.85</c:v>
                </c:pt>
                <c:pt idx="6">
                  <c:v>2755.4</c:v>
                </c:pt>
                <c:pt idx="7">
                  <c:v>2623</c:v>
                </c:pt>
                <c:pt idx="8">
                  <c:v>2586.1</c:v>
                </c:pt>
                <c:pt idx="9" formatCode="0.000">
                  <c:v>2636.25</c:v>
                </c:pt>
                <c:pt idx="10" formatCode="0.000">
                  <c:v>2596.6999999999998</c:v>
                </c:pt>
                <c:pt idx="11" formatCode="0.000">
                  <c:v>2716.2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A-4AA6-B403-E5AD3EBED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08912"/>
        <c:axId val="1"/>
      </c:barChart>
      <c:lineChart>
        <c:grouping val="standard"/>
        <c:varyColors val="0"/>
        <c:ser>
          <c:idx val="2"/>
          <c:order val="2"/>
          <c:tx>
            <c:v>Yield/Opbrengs</c:v>
          </c:tx>
          <c:spPr>
            <a:ln w="44450">
              <a:solidFill>
                <a:srgbClr val="AE9344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'DATA-whiteyellow'!$D$14:$AO$14</c15:sqref>
                  </c15:fullRef>
                </c:ext>
              </c:extLst>
              <c:f>('DATA-whiteyellow'!$D$14:$AE$14,'DATA-whiteyellow'!$AH$14:$AO$14)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'DATA-whiteyellow'!$D$195:$AP$195</c15:sqref>
                  </c15:fullRef>
                </c:ext>
              </c:extLst>
              <c:f>('DATA-whiteyellow'!$D$195:$AE$195,'DATA-whiteyellow'!$AH$195:$AP$195)</c:f>
              <c:numCache>
                <c:formatCode>0.00</c:formatCode>
                <c:ptCount val="12"/>
                <c:pt idx="0" formatCode="0.0">
                  <c:v>4.246476341147706</c:v>
                </c:pt>
                <c:pt idx="1">
                  <c:v>5.3009448701733506</c:v>
                </c:pt>
                <c:pt idx="2">
                  <c:v>3.7525679929132814</c:v>
                </c:pt>
                <c:pt idx="3">
                  <c:v>3.9956337485552846</c:v>
                </c:pt>
                <c:pt idx="4">
                  <c:v>6.3988434908316218</c:v>
                </c:pt>
                <c:pt idx="5">
                  <c:v>5.3949155831554441</c:v>
                </c:pt>
                <c:pt idx="6">
                  <c:v>5.9211003846991357</c:v>
                </c:pt>
                <c:pt idx="7">
                  <c:v>5.8662600076248568</c:v>
                </c:pt>
                <c:pt idx="8">
                  <c:v>6.3397490429604435</c:v>
                </c:pt>
                <c:pt idx="9">
                  <c:v>4.8743480322427688</c:v>
                </c:pt>
                <c:pt idx="10">
                  <c:v>6.3294373628066403</c:v>
                </c:pt>
                <c:pt idx="11">
                  <c:v>5.9368787276341957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3A-4AA6-B403-E5AD3EBED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04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4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Thousand ha or ton</a:t>
                </a:r>
              </a:p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4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Duisend ha or ton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4089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9.0386271925260456E-2"/>
          <c:y val="0.89864903078314007"/>
          <c:w val="0.86246430099321292"/>
          <c:h val="6.4781204322145625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Hectares: % Contribution to Total maize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107976645307069E-2"/>
          <c:y val="7.7815687258891292E-2"/>
          <c:w val="0.9048317823908375"/>
          <c:h val="0.819133627067589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'DATA-whiteyellow'!$A$212</c:f>
              <c:strCache>
                <c:ptCount val="1"/>
                <c:pt idx="0">
                  <c:v>WHITE MAIZE AS % OF TOTAL</c:v>
                </c:pt>
              </c:strCache>
            </c:strRef>
          </c:tx>
          <c:invertIfNegative val="0"/>
          <c:cat>
            <c:strRef>
              <c:f>'DATA-whiteyellow'!$B$203:$AJ$203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'DATA-whiteyellow'!$B$212:$AJ$212</c:f>
              <c:numCache>
                <c:formatCode>0.0</c:formatCode>
                <c:ptCount val="11"/>
                <c:pt idx="0">
                  <c:v>58.147562203365453</c:v>
                </c:pt>
                <c:pt idx="1">
                  <c:v>57.704039877985267</c:v>
                </c:pt>
                <c:pt idx="2">
                  <c:v>54.584691935088678</c:v>
                </c:pt>
                <c:pt idx="3">
                  <c:v>52.125337100295368</c:v>
                </c:pt>
                <c:pt idx="4">
                  <c:v>62.508559689568585</c:v>
                </c:pt>
                <c:pt idx="5">
                  <c:v>54.686590335726763</c:v>
                </c:pt>
                <c:pt idx="6">
                  <c:v>56.439904368615515</c:v>
                </c:pt>
                <c:pt idx="7">
                  <c:v>61.908227363260295</c:v>
                </c:pt>
                <c:pt idx="8">
                  <c:v>61.403063076141393</c:v>
                </c:pt>
                <c:pt idx="9">
                  <c:v>60.045749142203583</c:v>
                </c:pt>
                <c:pt idx="10">
                  <c:v>58.826031475967675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1-4AD4-807F-6B1D773D8291}"/>
            </c:ext>
          </c:extLst>
        </c:ser>
        <c:ser>
          <c:idx val="1"/>
          <c:order val="1"/>
          <c:tx>
            <c:strRef>
              <c:f>'DATA-whiteyellow'!$A$215</c:f>
              <c:strCache>
                <c:ptCount val="1"/>
                <c:pt idx="0">
                  <c:v>YELLOW MAIZE AS % OF TOTAL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'DATA-whiteyellow'!$B$203:$AJ$203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'DATA-whiteyellow'!$B$215:$AJ$215</c:f>
              <c:numCache>
                <c:formatCode>0.0</c:formatCode>
                <c:ptCount val="11"/>
                <c:pt idx="0">
                  <c:v>41.852437796634554</c:v>
                </c:pt>
                <c:pt idx="1">
                  <c:v>42.295960122014733</c:v>
                </c:pt>
                <c:pt idx="2">
                  <c:v>45.415308064911315</c:v>
                </c:pt>
                <c:pt idx="3">
                  <c:v>47.874662899704632</c:v>
                </c:pt>
                <c:pt idx="4">
                  <c:v>37.491440310431415</c:v>
                </c:pt>
                <c:pt idx="5">
                  <c:v>45.313409664273237</c:v>
                </c:pt>
                <c:pt idx="6">
                  <c:v>43.560095631384478</c:v>
                </c:pt>
                <c:pt idx="7">
                  <c:v>38.091772636739698</c:v>
                </c:pt>
                <c:pt idx="8">
                  <c:v>38.596936923858607</c:v>
                </c:pt>
                <c:pt idx="9">
                  <c:v>39.954250857796417</c:v>
                </c:pt>
                <c:pt idx="10">
                  <c:v>41.173968524032325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1-4AD4-807F-6B1D773D8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967712"/>
        <c:axId val="1"/>
        <c:axId val="0"/>
      </c:bar3DChart>
      <c:catAx>
        <c:axId val="959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96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0024656884849747"/>
          <c:y val="0.95208054771455453"/>
          <c:w val="0.89153644478360916"/>
          <c:h val="0.98234495452219417"/>
        </c:manualLayout>
      </c:layout>
      <c:overlay val="0"/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Production: % Contribution to Total maize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107976645307069E-2"/>
          <c:y val="7.7815687258891292E-2"/>
          <c:w val="0.9048317823908375"/>
          <c:h val="0.819133627067589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'DATA-whiteyellow'!$A$230</c:f>
              <c:strCache>
                <c:ptCount val="1"/>
                <c:pt idx="0">
                  <c:v>WHITE MAIZE AS % OF TOTAL</c:v>
                </c:pt>
              </c:strCache>
            </c:strRef>
          </c:tx>
          <c:invertIfNegative val="0"/>
          <c:cat>
            <c:strRef>
              <c:f>'DATA-whiteyellow'!$O$203:$AJ$203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'DATA-whiteyellow'!$O$230:$AJ$230</c:f>
              <c:numCache>
                <c:formatCode>0.0</c:formatCode>
                <c:ptCount val="11"/>
                <c:pt idx="0">
                  <c:v>47.471275073452837</c:v>
                </c:pt>
                <c:pt idx="1">
                  <c:v>54.105263157894733</c:v>
                </c:pt>
                <c:pt idx="2">
                  <c:v>47.564038171772978</c:v>
                </c:pt>
                <c:pt idx="3">
                  <c:v>43.819502474770204</c:v>
                </c:pt>
                <c:pt idx="4">
                  <c:v>58.953626634958376</c:v>
                </c:pt>
                <c:pt idx="5">
                  <c:v>52.278177458033568</c:v>
                </c:pt>
                <c:pt idx="6">
                  <c:v>49.17960088691796</c:v>
                </c:pt>
                <c:pt idx="7">
                  <c:v>55.866013071895424</c:v>
                </c:pt>
                <c:pt idx="8">
                  <c:v>52.712228011032792</c:v>
                </c:pt>
                <c:pt idx="9">
                  <c:v>50.62487002183633</c:v>
                </c:pt>
                <c:pt idx="10">
                  <c:v>51.844149744818999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D-42D0-AADE-FC18136BBC01}"/>
            </c:ext>
          </c:extLst>
        </c:ser>
        <c:ser>
          <c:idx val="1"/>
          <c:order val="1"/>
          <c:tx>
            <c:strRef>
              <c:f>'DATA-whiteyellow'!$A$215</c:f>
              <c:strCache>
                <c:ptCount val="1"/>
                <c:pt idx="0">
                  <c:v>YELLOW MAIZE AS % OF TOTAL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'DATA-whiteyellow'!$O$203:$AJ$203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'DATA-whiteyellow'!$O$233:$AJ$233</c:f>
              <c:numCache>
                <c:formatCode>0.0</c:formatCode>
                <c:ptCount val="11"/>
                <c:pt idx="0">
                  <c:v>52.528724926547177</c:v>
                </c:pt>
                <c:pt idx="1">
                  <c:v>45.89473684210526</c:v>
                </c:pt>
                <c:pt idx="2">
                  <c:v>52.435961828227015</c:v>
                </c:pt>
                <c:pt idx="3">
                  <c:v>56.180497525229796</c:v>
                </c:pt>
                <c:pt idx="4">
                  <c:v>41.046373365041617</c:v>
                </c:pt>
                <c:pt idx="5">
                  <c:v>47.721822541966425</c:v>
                </c:pt>
                <c:pt idx="6">
                  <c:v>50.82039911308204</c:v>
                </c:pt>
                <c:pt idx="7">
                  <c:v>44.133986928104576</c:v>
                </c:pt>
                <c:pt idx="8">
                  <c:v>47.287771988967201</c:v>
                </c:pt>
                <c:pt idx="9">
                  <c:v>49.37512997816367</c:v>
                </c:pt>
                <c:pt idx="10">
                  <c:v>48.155850255181008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D-42D0-AADE-FC18136BB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668320"/>
        <c:axId val="1"/>
        <c:axId val="0"/>
      </c:bar3DChart>
      <c:catAx>
        <c:axId val="96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668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4297452218252457"/>
          <c:y val="0.95208054771455453"/>
          <c:w val="0.93837325262756266"/>
          <c:h val="0.98234495452219417"/>
        </c:manualLayout>
      </c:layout>
      <c:overlay val="0"/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Geelmielie Produksie:  Bydrae per provinsie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'DATA-whiteyellow'!#REF!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04B-40D9-A832-F881C25D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Commercial vs non-commercial: Average maize yields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4159235366663509E-2"/>
          <c:y val="9.4594210748824181E-2"/>
          <c:w val="0.91078052366948103"/>
          <c:h val="0.71967760793743063"/>
        </c:manualLayout>
      </c:layout>
      <c:lineChart>
        <c:grouping val="standard"/>
        <c:varyColors val="0"/>
        <c:ser>
          <c:idx val="0"/>
          <c:order val="0"/>
          <c:tx>
            <c:v>Non commercial maize yield</c:v>
          </c:tx>
          <c:spPr>
            <a:ln w="50800">
              <a:solidFill>
                <a:srgbClr val="00B050"/>
              </a:solidFill>
            </a:ln>
          </c:spPr>
          <c:marker>
            <c:symbol val="none"/>
          </c:marker>
          <c:trendline>
            <c:spPr>
              <a:ln w="12700">
                <a:solidFill>
                  <a:srgbClr val="00B050"/>
                </a:solidFill>
              </a:ln>
            </c:spPr>
            <c:trendlineType val="linear"/>
            <c:dispRSqr val="0"/>
            <c:dispEq val="0"/>
          </c:trendline>
          <c:cat>
            <c:strRef>
              <c:f>'Non commercial'!$A$5:$A$21</c:f>
              <c:strCache>
                <c:ptCount val="17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</c:strCache>
            </c:strRef>
          </c:cat>
          <c:val>
            <c:numRef>
              <c:f>'Non commercial'!$J$5:$J$21</c:f>
              <c:numCache>
                <c:formatCode>.\ ##\ ;#################################################################</c:formatCode>
                <c:ptCount val="17"/>
                <c:pt idx="0">
                  <c:v>0.79147515727307738</c:v>
                </c:pt>
                <c:pt idx="1">
                  <c:v>0.76470393374741197</c:v>
                </c:pt>
                <c:pt idx="2">
                  <c:v>0.68602182340576112</c:v>
                </c:pt>
                <c:pt idx="3">
                  <c:v>0.72310392644535593</c:v>
                </c:pt>
                <c:pt idx="4">
                  <c:v>0.50091013176534516</c:v>
                </c:pt>
                <c:pt idx="5">
                  <c:v>0.61391190892390124</c:v>
                </c:pt>
                <c:pt idx="6">
                  <c:v>0.61391038600376857</c:v>
                </c:pt>
                <c:pt idx="7">
                  <c:v>0.63210554031207555</c:v>
                </c:pt>
                <c:pt idx="8">
                  <c:v>0.64325657894736832</c:v>
                </c:pt>
                <c:pt idx="9">
                  <c:v>0.73350823373727003</c:v>
                </c:pt>
                <c:pt idx="10">
                  <c:v>0.61905313584308908</c:v>
                </c:pt>
                <c:pt idx="11">
                  <c:v>0.9319025000371205</c:v>
                </c:pt>
                <c:pt idx="12">
                  <c:v>1.1023084269360857</c:v>
                </c:pt>
                <c:pt idx="13">
                  <c:v>1.1630203843046349</c:v>
                </c:pt>
                <c:pt idx="14">
                  <c:v>1.1593697883042602</c:v>
                </c:pt>
                <c:pt idx="15">
                  <c:v>1.4441151924073037</c:v>
                </c:pt>
                <c:pt idx="16">
                  <c:v>1.4775438345432061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8-480C-9E36-986C2C57656F}"/>
            </c:ext>
          </c:extLst>
        </c:ser>
        <c:ser>
          <c:idx val="1"/>
          <c:order val="1"/>
          <c:tx>
            <c:v>Commercial maize yield</c:v>
          </c:tx>
          <c:spPr>
            <a:ln w="50800"/>
          </c:spPr>
          <c:marker>
            <c:symbol val="none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'Non commercial'!$A$5:$A$21</c:f>
              <c:strCache>
                <c:ptCount val="17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</c:strCache>
            </c:strRef>
          </c:cat>
          <c:val>
            <c:numRef>
              <c:f>'Non commercial'!$K$5:$K$21</c:f>
              <c:numCache>
                <c:formatCode>0.00</c:formatCode>
                <c:ptCount val="17"/>
                <c:pt idx="0" formatCode=".\ #\ ;">
                  <c:v>2.8509967271645347</c:v>
                </c:pt>
                <c:pt idx="1">
                  <c:v>2.4369079837618401</c:v>
                </c:pt>
                <c:pt idx="2">
                  <c:v>2.5685957241711712</c:v>
                </c:pt>
                <c:pt idx="3">
                  <c:v>3.2077540356443031</c:v>
                </c:pt>
                <c:pt idx="4">
                  <c:v>2.7625663589394533</c:v>
                </c:pt>
                <c:pt idx="5">
                  <c:v>3.2257928721062816</c:v>
                </c:pt>
                <c:pt idx="6">
                  <c:v>2.9486962118714577</c:v>
                </c:pt>
                <c:pt idx="7">
                  <c:v>3.3348573840256037</c:v>
                </c:pt>
                <c:pt idx="8">
                  <c:v>4.0747330960854091</c:v>
                </c:pt>
                <c:pt idx="9">
                  <c:v>4.1357330333708289</c:v>
                </c:pt>
                <c:pt idx="10">
                  <c:v>2.7921467199623793</c:v>
                </c:pt>
                <c:pt idx="11">
                  <c:v>4.5373347624151483</c:v>
                </c:pt>
                <c:pt idx="12">
                  <c:v>4.9639546858908341</c:v>
                </c:pt>
                <c:pt idx="13">
                  <c:v>4.6729142357059512</c:v>
                </c:pt>
                <c:pt idx="14">
                  <c:v>4.3670699321333721</c:v>
                </c:pt>
                <c:pt idx="15">
                  <c:v>4.3827800829875523</c:v>
                </c:pt>
                <c:pt idx="16">
                  <c:v>4.2149252121386453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58-480C-9E36-986C2C57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02192"/>
        <c:axId val="1"/>
      </c:lineChart>
      <c:catAx>
        <c:axId val="10040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2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overlay val="0"/>
        </c:title>
        <c:numFmt formatCode=".\ ##\ ;#################################################################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402192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wMode val="edge"/>
          <c:hMode val="edge"/>
          <c:x val="6.1626747372437479E-2"/>
          <c:y val="0.91677210749599691"/>
          <c:w val="0.85702547781747551"/>
          <c:h val="0.99369521616401713"/>
        </c:manualLayout>
      </c:layout>
      <c:overlay val="0"/>
      <c:txPr>
        <a:bodyPr/>
        <a:lstStyle/>
        <a:p>
          <a:pPr>
            <a:defRPr sz="1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NOK Totale Witmielies 2013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WM</c:v>
          </c:tx>
          <c:spPr>
            <a:ln w="79375"/>
          </c:spPr>
          <c:dLbls>
            <c:dLbl>
              <c:idx val="2"/>
              <c:layout>
                <c:manualLayout>
                  <c:x val="4.3946187720120223E-3"/>
                  <c:y val="-1.413704248618577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16-4F8A-85A5-9C318139628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'Prod skattings 2016'!#REF!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'Prod skattings 2016'!#REF!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D16-4F8A-85A5-9C3181396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18512"/>
        <c:axId val="1"/>
      </c:lineChart>
      <c:catAx>
        <c:axId val="10041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41851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OPPERVLAKTE ONDER MIELIES / TOTAL AREA PLANTED TO MAIZE</a:t>
            </a:r>
          </a:p>
        </c:rich>
      </c:tx>
      <c:layout>
        <c:manualLayout>
          <c:xMode val="edge"/>
          <c:yMode val="edge"/>
          <c:x val="0.189244828852352"/>
          <c:y val="2.04086096380809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8086866597725"/>
          <c:y val="0.12755102040816327"/>
          <c:w val="0.88417786970010337"/>
          <c:h val="0.65136054421768708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FF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'DATA-whiteyellow'!$W$27:$AJ$27</c:f>
              <c:numCache>
                <c:formatCode>0.0</c:formatCode>
                <c:ptCount val="11"/>
                <c:pt idx="0">
                  <c:v>1617.2</c:v>
                </c:pt>
                <c:pt idx="1">
                  <c:v>1551.2</c:v>
                </c:pt>
                <c:pt idx="2">
                  <c:v>1448.0500000000002</c:v>
                </c:pt>
                <c:pt idx="3">
                  <c:v>1014.75</c:v>
                </c:pt>
                <c:pt idx="4">
                  <c:v>1643.1</c:v>
                </c:pt>
                <c:pt idx="5">
                  <c:v>1268.0999999999999</c:v>
                </c:pt>
                <c:pt idx="6">
                  <c:v>1298.3999999999999</c:v>
                </c:pt>
                <c:pt idx="7">
                  <c:v>1616.3</c:v>
                </c:pt>
                <c:pt idx="8">
                  <c:v>1691.9</c:v>
                </c:pt>
                <c:pt idx="9">
                  <c:v>1575</c:v>
                </c:pt>
                <c:pt idx="10">
                  <c:v>1521.3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D-48D1-AA63-95A0530C3F0D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'DATA-whiteyellow'!$W$46:$AJ$46</c:f>
              <c:numCache>
                <c:formatCode>0.0</c:formatCode>
                <c:ptCount val="11"/>
                <c:pt idx="0">
                  <c:v>1164</c:v>
                </c:pt>
                <c:pt idx="1">
                  <c:v>1137</c:v>
                </c:pt>
                <c:pt idx="2">
                  <c:v>1204.8</c:v>
                </c:pt>
                <c:pt idx="3">
                  <c:v>932</c:v>
                </c:pt>
                <c:pt idx="4">
                  <c:v>985.5</c:v>
                </c:pt>
                <c:pt idx="5">
                  <c:v>1050.75</c:v>
                </c:pt>
                <c:pt idx="6">
                  <c:v>1002.0999999999999</c:v>
                </c:pt>
                <c:pt idx="7">
                  <c:v>994.5</c:v>
                </c:pt>
                <c:pt idx="8">
                  <c:v>1063.5</c:v>
                </c:pt>
                <c:pt idx="9">
                  <c:v>1048</c:v>
                </c:pt>
                <c:pt idx="10">
                  <c:v>1064.8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D-48D1-AA63-95A0530C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79840"/>
        <c:axId val="1"/>
      </c:barChart>
      <c:catAx>
        <c:axId val="9667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 / YEARS
</a:t>
                </a:r>
              </a:p>
            </c:rich>
          </c:tx>
          <c:layout>
            <c:manualLayout>
              <c:xMode val="edge"/>
              <c:yMode val="edge"/>
              <c:x val="0.5015511403043531"/>
              <c:y val="0.818689181709429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 HA
THOUSAND HA</a:t>
                </a:r>
              </a:p>
            </c:rich>
          </c:tx>
          <c:layout>
            <c:manualLayout>
              <c:xMode val="edge"/>
              <c:yMode val="edge"/>
              <c:x val="1.1375572872043844E-2"/>
              <c:y val="0.369047395861231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7984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4688806386248351"/>
          <c:y val="0.93588055957291039"/>
          <c:w val="0.91203337277140872"/>
          <c:h val="0.97135157212491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GEMIDDELDE OBRENGS / TOTAL AVERAGE YIELD </a:t>
            </a:r>
          </a:p>
        </c:rich>
      </c:tx>
      <c:layout>
        <c:manualLayout>
          <c:xMode val="edge"/>
          <c:yMode val="edge"/>
          <c:x val="0.15192413310670969"/>
          <c:y val="2.647393848151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70477247502775E-2"/>
          <c:y val="9.8305084745762716E-2"/>
          <c:w val="0.8901220865704772"/>
          <c:h val="0.67288135593220344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'DATA-whiteyellow'!$AF$137:$AP$137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'DATA-whiteyellow'!$AF$150:$AP$150</c:f>
              <c:numCache>
                <c:formatCode>0.00</c:formatCode>
                <c:ptCount val="8"/>
                <c:pt idx="0">
                  <c:v>4.2706407886629707</c:v>
                </c:pt>
                <c:pt idx="1">
                  <c:v>5.2883128132153683</c:v>
                </c:pt>
                <c:pt idx="2">
                  <c:v>5.0830427330220456</c:v>
                </c:pt>
                <c:pt idx="3">
                  <c:v>4.9458730158730164</c:v>
                </c:pt>
                <c:pt idx="4">
                  <c:v>5.5873036219023202</c:v>
                </c:pt>
                <c:pt idx="5">
                  <c:v>3.8945168033445894</c:v>
                </c:pt>
                <c:pt idx="6">
                  <c:v>5.2373882602988058</c:v>
                </c:pt>
                <c:pt idx="7">
                  <c:v>5.1735574876877246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C-41F9-A85F-D5C392114762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'DATA-whiteyellow'!$AF$137:$AP$137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'DATA-whiteyellow'!$AF$173:$AP$173</c:f>
              <c:numCache>
                <c:formatCode>0.00</c:formatCode>
                <c:ptCount val="8"/>
                <c:pt idx="0">
                  <c:v>5.7179922163456744</c:v>
                </c:pt>
                <c:pt idx="1">
                  <c:v>6.7898441427853191</c:v>
                </c:pt>
                <c:pt idx="2">
                  <c:v>7.2543488481429232</c:v>
                </c:pt>
                <c:pt idx="3">
                  <c:v>7.2494751908396946</c:v>
                </c:pt>
                <c:pt idx="4">
                  <c:v>7.4147821187077394</c:v>
                </c:pt>
                <c:pt idx="5">
                  <c:v>6.2829403606102634</c:v>
                </c:pt>
                <c:pt idx="6">
                  <c:v>8.0816449348044124</c:v>
                </c:pt>
                <c:pt idx="7">
                  <c:v>7.1085394307046199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C-41F9-A85F-D5C392114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21328"/>
        <c:axId val="1"/>
      </c:barChart>
      <c:catAx>
        <c:axId val="12502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 / YEARS</a:t>
                </a:r>
              </a:p>
            </c:rich>
          </c:tx>
          <c:layout>
            <c:manualLayout>
              <c:xMode val="edge"/>
              <c:yMode val="edge"/>
              <c:x val="0.48347078173598351"/>
              <c:y val="0.90669251510480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4280180836427E-2"/>
              <c:y val="0.4234691073327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021328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4.5193641819001706E-2"/>
          <c:y val="0.94073219982555301"/>
          <c:w val="0.91043538335241148"/>
          <c:h val="3.90924768698298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Area under White maize</a:t>
            </a:r>
          </a:p>
        </c:rich>
      </c:tx>
      <c:layout>
        <c:manualLayout>
          <c:xMode val="edge"/>
          <c:yMode val="edge"/>
          <c:x val="0.24391642674621622"/>
          <c:y val="1.4326746892487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779134295227528E-2"/>
          <c:y val="8.8135593220338981E-2"/>
          <c:w val="0.86792452830188682"/>
          <c:h val="0.68813559322033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'DATA-whiteyellow'!$A$17</c:f>
              <c:strCache>
                <c:ptCount val="1"/>
                <c:pt idx="0">
                  <c:v> Wes-Kaap/W. Cape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'DATA-whiteyellow'!$W$17:$AJ$17</c:f>
              <c:numCache>
                <c:formatCode>0.0</c:formatCode>
                <c:ptCount val="11"/>
                <c:pt idx="0">
                  <c:v>0.3</c:v>
                </c:pt>
                <c:pt idx="1">
                  <c:v>0.5</c:v>
                </c:pt>
                <c:pt idx="2" formatCode="0.00">
                  <c:v>0.45</c:v>
                </c:pt>
                <c:pt idx="3" formatCode="0.00">
                  <c:v>0.5</c:v>
                </c:pt>
                <c:pt idx="4" formatCode="0.00">
                  <c:v>0.2</c:v>
                </c:pt>
                <c:pt idx="5" formatCode="0.00">
                  <c:v>0</c:v>
                </c:pt>
                <c:pt idx="6" formatCode="0.00">
                  <c:v>0.4</c:v>
                </c:pt>
                <c:pt idx="7" formatCode="0.00">
                  <c:v>0.4</c:v>
                </c:pt>
                <c:pt idx="8" formatCode="0.00">
                  <c:v>0.5</c:v>
                </c:pt>
                <c:pt idx="9" formatCode="0.00">
                  <c:v>0.5</c:v>
                </c:pt>
                <c:pt idx="10" formatCode="0.0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9-4196-828F-CF115D937688}"/>
            </c:ext>
          </c:extLst>
        </c:ser>
        <c:ser>
          <c:idx val="1"/>
          <c:order val="1"/>
          <c:tx>
            <c:strRef>
              <c:f>'DATA-whiteyellow'!$A$18</c:f>
              <c:strCache>
                <c:ptCount val="1"/>
                <c:pt idx="0">
                  <c:v> Noord-Kaap/N. Cape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'DATA-whiteyellow'!$W$18:$AJ$18</c:f>
              <c:numCache>
                <c:formatCode>0.0</c:formatCode>
                <c:ptCount val="11"/>
                <c:pt idx="0">
                  <c:v>2.2000000000000002</c:v>
                </c:pt>
                <c:pt idx="1">
                  <c:v>2.2000000000000002</c:v>
                </c:pt>
                <c:pt idx="2" formatCode="0.00">
                  <c:v>3.5</c:v>
                </c:pt>
                <c:pt idx="3" formatCode="0.00">
                  <c:v>3.75</c:v>
                </c:pt>
                <c:pt idx="4" formatCode="0.00">
                  <c:v>3.5</c:v>
                </c:pt>
                <c:pt idx="5" formatCode="0.00">
                  <c:v>3.6</c:v>
                </c:pt>
                <c:pt idx="6" formatCode="0.00">
                  <c:v>3.4</c:v>
                </c:pt>
                <c:pt idx="7" formatCode="0.00">
                  <c:v>3.4</c:v>
                </c:pt>
                <c:pt idx="8" formatCode="0.00">
                  <c:v>3.4</c:v>
                </c:pt>
                <c:pt idx="9" formatCode="0.00">
                  <c:v>3</c:v>
                </c:pt>
                <c:pt idx="10" formatCode="0.0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9-4196-828F-CF115D937688}"/>
            </c:ext>
          </c:extLst>
        </c:ser>
        <c:ser>
          <c:idx val="2"/>
          <c:order val="2"/>
          <c:tx>
            <c:strRef>
              <c:f>'DATA-whiteyellow'!$A$19</c:f>
              <c:strCache>
                <c:ptCount val="1"/>
                <c:pt idx="0">
                  <c:v> Vrystaat/Free State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'DATA-whiteyellow'!$W$19:$AJ$19</c:f>
              <c:numCache>
                <c:formatCode>0.0</c:formatCode>
                <c:ptCount val="11"/>
                <c:pt idx="0">
                  <c:v>725</c:v>
                </c:pt>
                <c:pt idx="1">
                  <c:v>730</c:v>
                </c:pt>
                <c:pt idx="2" formatCode="0.00">
                  <c:v>710</c:v>
                </c:pt>
                <c:pt idx="3" formatCode="0.00">
                  <c:v>390</c:v>
                </c:pt>
                <c:pt idx="4" formatCode="0.00">
                  <c:v>805</c:v>
                </c:pt>
                <c:pt idx="5" formatCode="0.00">
                  <c:v>644</c:v>
                </c:pt>
                <c:pt idx="6" formatCode="0.00">
                  <c:v>650</c:v>
                </c:pt>
                <c:pt idx="7" formatCode="0.00">
                  <c:v>855</c:v>
                </c:pt>
                <c:pt idx="8" formatCode="0.00">
                  <c:v>907.5</c:v>
                </c:pt>
                <c:pt idx="9" formatCode="0.00">
                  <c:v>826.5</c:v>
                </c:pt>
                <c:pt idx="10" formatCode="0.00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9-4196-828F-CF115D937688}"/>
            </c:ext>
          </c:extLst>
        </c:ser>
        <c:ser>
          <c:idx val="3"/>
          <c:order val="3"/>
          <c:tx>
            <c:strRef>
              <c:f>'DATA-whiteyellow'!$A$20</c:f>
              <c:strCache>
                <c:ptCount val="1"/>
                <c:pt idx="0">
                  <c:v> Oos-Kaap/E. Cape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'DATA-whiteyellow'!$W$20:$AJ$20</c:f>
              <c:numCache>
                <c:formatCode>0.0</c:formatCode>
                <c:ptCount val="11"/>
                <c:pt idx="0">
                  <c:v>3.7</c:v>
                </c:pt>
                <c:pt idx="1">
                  <c:v>2.5</c:v>
                </c:pt>
                <c:pt idx="2" formatCode="0.00">
                  <c:v>2.6</c:v>
                </c:pt>
                <c:pt idx="3" formatCode="0.00">
                  <c:v>2</c:v>
                </c:pt>
                <c:pt idx="4" formatCode="0.00">
                  <c:v>4.4000000000000004</c:v>
                </c:pt>
                <c:pt idx="5" formatCode="0.00">
                  <c:v>3.5</c:v>
                </c:pt>
                <c:pt idx="6" formatCode="0.00">
                  <c:v>3.8</c:v>
                </c:pt>
                <c:pt idx="7" formatCode="0.00">
                  <c:v>5.5</c:v>
                </c:pt>
                <c:pt idx="8" formatCode="0.00">
                  <c:v>6</c:v>
                </c:pt>
                <c:pt idx="9" formatCode="0.00">
                  <c:v>6</c:v>
                </c:pt>
                <c:pt idx="10" formatCode="0.00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59-4196-828F-CF115D937688}"/>
            </c:ext>
          </c:extLst>
        </c:ser>
        <c:ser>
          <c:idx val="4"/>
          <c:order val="4"/>
          <c:tx>
            <c:v>KwaZulu-Natal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'DATA-whiteyellow'!$W$21:$AJ$21</c:f>
              <c:numCache>
                <c:formatCode>0.0</c:formatCode>
                <c:ptCount val="11"/>
                <c:pt idx="0">
                  <c:v>47</c:v>
                </c:pt>
                <c:pt idx="1">
                  <c:v>43</c:v>
                </c:pt>
                <c:pt idx="2" formatCode="0.00">
                  <c:v>40</c:v>
                </c:pt>
                <c:pt idx="3" formatCode="0.00">
                  <c:v>38</c:v>
                </c:pt>
                <c:pt idx="4" formatCode="0.00">
                  <c:v>50</c:v>
                </c:pt>
                <c:pt idx="5" formatCode="0.00">
                  <c:v>45</c:v>
                </c:pt>
                <c:pt idx="6" formatCode="0.00">
                  <c:v>45</c:v>
                </c:pt>
                <c:pt idx="7" formatCode="0.00">
                  <c:v>47</c:v>
                </c:pt>
                <c:pt idx="8" formatCode="0.00">
                  <c:v>50</c:v>
                </c:pt>
                <c:pt idx="9" formatCode="0.00">
                  <c:v>52</c:v>
                </c:pt>
                <c:pt idx="10" formatCode="0.0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59-4196-828F-CF115D937688}"/>
            </c:ext>
          </c:extLst>
        </c:ser>
        <c:ser>
          <c:idx val="5"/>
          <c:order val="5"/>
          <c:tx>
            <c:v>Mpumalanga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'DATA-whiteyellow'!$W$22:$AJ$22</c:f>
              <c:numCache>
                <c:formatCode>0.0</c:formatCode>
                <c:ptCount val="11"/>
                <c:pt idx="0">
                  <c:v>170</c:v>
                </c:pt>
                <c:pt idx="1">
                  <c:v>168</c:v>
                </c:pt>
                <c:pt idx="2" formatCode="0.00">
                  <c:v>154</c:v>
                </c:pt>
                <c:pt idx="3" formatCode="0.00">
                  <c:v>160</c:v>
                </c:pt>
                <c:pt idx="4" formatCode="0.00">
                  <c:v>160</c:v>
                </c:pt>
                <c:pt idx="5" formatCode="0.00">
                  <c:v>140</c:v>
                </c:pt>
                <c:pt idx="6" formatCode="0.00">
                  <c:v>145</c:v>
                </c:pt>
                <c:pt idx="7" formatCode="0.00">
                  <c:v>160</c:v>
                </c:pt>
                <c:pt idx="8" formatCode="0.00">
                  <c:v>165</c:v>
                </c:pt>
                <c:pt idx="9" formatCode="0.00">
                  <c:v>165</c:v>
                </c:pt>
                <c:pt idx="10" formatCode="0.00">
                  <c:v>156.5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59-4196-828F-CF115D937688}"/>
            </c:ext>
          </c:extLst>
        </c:ser>
        <c:ser>
          <c:idx val="6"/>
          <c:order val="6"/>
          <c:tx>
            <c:v>Limpopo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'DATA-whiteyellow'!$W$23:$AJ$23</c:f>
              <c:numCache>
                <c:formatCode>0.0</c:formatCode>
                <c:ptCount val="11"/>
                <c:pt idx="0">
                  <c:v>30</c:v>
                </c:pt>
                <c:pt idx="1">
                  <c:v>30</c:v>
                </c:pt>
                <c:pt idx="2" formatCode="0.00">
                  <c:v>28.5</c:v>
                </c:pt>
                <c:pt idx="3" formatCode="0.00">
                  <c:v>31.5</c:v>
                </c:pt>
                <c:pt idx="4" formatCode="0.00">
                  <c:v>40</c:v>
                </c:pt>
                <c:pt idx="5" formatCode="0.00">
                  <c:v>12</c:v>
                </c:pt>
                <c:pt idx="6" formatCode="0.00">
                  <c:v>12.8</c:v>
                </c:pt>
                <c:pt idx="7" formatCode="0.00">
                  <c:v>15</c:v>
                </c:pt>
                <c:pt idx="8" formatCode="0.00">
                  <c:v>16.5</c:v>
                </c:pt>
                <c:pt idx="9" formatCode="0.00">
                  <c:v>15.5</c:v>
                </c:pt>
                <c:pt idx="10" formatCode="0.0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59-4196-828F-CF115D937688}"/>
            </c:ext>
          </c:extLst>
        </c:ser>
        <c:ser>
          <c:idx val="7"/>
          <c:order val="7"/>
          <c:tx>
            <c:v>Gauteng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'DATA-whiteyellow'!$W$24:$AJ$24</c:f>
              <c:numCache>
                <c:formatCode>0.0</c:formatCode>
                <c:ptCount val="11"/>
                <c:pt idx="0">
                  <c:v>74</c:v>
                </c:pt>
                <c:pt idx="1">
                  <c:v>65</c:v>
                </c:pt>
                <c:pt idx="2" formatCode="0.00">
                  <c:v>44</c:v>
                </c:pt>
                <c:pt idx="3" formatCode="0.00">
                  <c:v>49</c:v>
                </c:pt>
                <c:pt idx="4" formatCode="0.00">
                  <c:v>60</c:v>
                </c:pt>
                <c:pt idx="5" formatCode="0.00">
                  <c:v>50</c:v>
                </c:pt>
                <c:pt idx="6" formatCode="0.00">
                  <c:v>48</c:v>
                </c:pt>
                <c:pt idx="7" formatCode="0.00">
                  <c:v>55</c:v>
                </c:pt>
                <c:pt idx="8" formatCode="0.00">
                  <c:v>58</c:v>
                </c:pt>
                <c:pt idx="9" formatCode="0.00">
                  <c:v>56.5</c:v>
                </c:pt>
                <c:pt idx="10" formatCode="0.0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59-4196-828F-CF115D937688}"/>
            </c:ext>
          </c:extLst>
        </c:ser>
        <c:ser>
          <c:idx val="8"/>
          <c:order val="8"/>
          <c:tx>
            <c:strRef>
              <c:f>'DATA-whiteyellow'!$A$25</c:f>
              <c:strCache>
                <c:ptCount val="1"/>
                <c:pt idx="0">
                  <c:v> Noordwes/North West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'DATA-whiteyellow'!$W$14:$AJ$14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'DATA-whiteyellow'!$W$25:$AJ$25</c:f>
              <c:numCache>
                <c:formatCode>0.0</c:formatCode>
                <c:ptCount val="11"/>
                <c:pt idx="0">
                  <c:v>565</c:v>
                </c:pt>
                <c:pt idx="1">
                  <c:v>510</c:v>
                </c:pt>
                <c:pt idx="2" formatCode="0.00">
                  <c:v>465</c:v>
                </c:pt>
                <c:pt idx="3" formatCode="0.00">
                  <c:v>340</c:v>
                </c:pt>
                <c:pt idx="4" formatCode="0.00">
                  <c:v>520</c:v>
                </c:pt>
                <c:pt idx="5" formatCode="0.00">
                  <c:v>370</c:v>
                </c:pt>
                <c:pt idx="6" formatCode="0.00">
                  <c:v>390</c:v>
                </c:pt>
                <c:pt idx="7" formatCode="0.00">
                  <c:v>475</c:v>
                </c:pt>
                <c:pt idx="8" formatCode="0.00">
                  <c:v>485</c:v>
                </c:pt>
                <c:pt idx="9" formatCode="0.00">
                  <c:v>450</c:v>
                </c:pt>
                <c:pt idx="10" formatCode="0.00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59-4196-828F-CF115D93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89440"/>
        <c:axId val="1"/>
      </c:barChart>
      <c:catAx>
        <c:axId val="9668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Production Years</a:t>
                </a:r>
              </a:p>
            </c:rich>
          </c:tx>
          <c:layout>
            <c:manualLayout>
              <c:xMode val="edge"/>
              <c:yMode val="edge"/>
              <c:x val="0.42871847792153739"/>
              <c:y val="0.90669250070156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363991120052727E-2"/>
              <c:y val="0.367346770332953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89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792145062263694E-2"/>
          <c:y val="0.88020147245745217"/>
          <c:w val="0.91372287164544963"/>
          <c:h val="0.969734355139569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Area under Yellow maize</a:t>
            </a:r>
          </a:p>
        </c:rich>
      </c:tx>
      <c:layout>
        <c:manualLayout>
          <c:xMode val="edge"/>
          <c:yMode val="edge"/>
          <c:x val="0.21979835119728977"/>
          <c:y val="2.2509450469634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49500554938962E-2"/>
          <c:y val="8.9830508474576271E-2"/>
          <c:w val="0.87791342952275253"/>
          <c:h val="0.71186440677966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'DATA-whiteyellow'!$A$36</c:f>
              <c:strCache>
                <c:ptCount val="1"/>
                <c:pt idx="0">
                  <c:v> Wes-Kaap/W. Cape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'DATA-whiteyellow'!$W$36:$AJ$36</c:f>
              <c:numCache>
                <c:formatCode>0.0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3.8</c:v>
                </c:pt>
                <c:pt idx="3">
                  <c:v>4</c:v>
                </c:pt>
                <c:pt idx="4">
                  <c:v>2</c:v>
                </c:pt>
                <c:pt idx="5">
                  <c:v>3.75</c:v>
                </c:pt>
                <c:pt idx="6">
                  <c:v>3.4</c:v>
                </c:pt>
                <c:pt idx="7">
                  <c:v>3.4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833-4EE6-AD11-E700DB5C6118}"/>
            </c:ext>
          </c:extLst>
        </c:ser>
        <c:ser>
          <c:idx val="1"/>
          <c:order val="1"/>
          <c:tx>
            <c:strRef>
              <c:f>'DATA-whiteyellow'!$A$37</c:f>
              <c:strCache>
                <c:ptCount val="1"/>
                <c:pt idx="0">
                  <c:v> Noord-Kaap/N. Cape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'DATA-whiteyellow'!$W$37:$AJ$37</c:f>
              <c:numCache>
                <c:formatCode>0.0</c:formatCode>
                <c:ptCount val="11"/>
                <c:pt idx="0">
                  <c:v>51</c:v>
                </c:pt>
                <c:pt idx="1">
                  <c:v>48</c:v>
                </c:pt>
                <c:pt idx="2">
                  <c:v>46</c:v>
                </c:pt>
                <c:pt idx="3">
                  <c:v>50</c:v>
                </c:pt>
                <c:pt idx="4">
                  <c:v>45</c:v>
                </c:pt>
                <c:pt idx="5">
                  <c:v>43</c:v>
                </c:pt>
                <c:pt idx="6">
                  <c:v>43.5</c:v>
                </c:pt>
                <c:pt idx="7">
                  <c:v>43.1</c:v>
                </c:pt>
                <c:pt idx="8">
                  <c:v>41</c:v>
                </c:pt>
                <c:pt idx="9">
                  <c:v>42</c:v>
                </c:pt>
                <c:pt idx="10">
                  <c:v>43.5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833-4EE6-AD11-E700DB5C6118}"/>
            </c:ext>
          </c:extLst>
        </c:ser>
        <c:ser>
          <c:idx val="2"/>
          <c:order val="2"/>
          <c:tx>
            <c:strRef>
              <c:f>'DATA-whiteyellow'!$A$38</c:f>
              <c:strCache>
                <c:ptCount val="1"/>
                <c:pt idx="0">
                  <c:v> Vrystaat/Free State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'DATA-whiteyellow'!$W$38:$AJ$38</c:f>
              <c:numCache>
                <c:formatCode>0.0</c:formatCode>
                <c:ptCount val="11"/>
                <c:pt idx="0">
                  <c:v>505</c:v>
                </c:pt>
                <c:pt idx="1">
                  <c:v>465</c:v>
                </c:pt>
                <c:pt idx="2">
                  <c:v>510</c:v>
                </c:pt>
                <c:pt idx="3">
                  <c:v>310</c:v>
                </c:pt>
                <c:pt idx="4">
                  <c:v>355</c:v>
                </c:pt>
                <c:pt idx="5">
                  <c:v>410</c:v>
                </c:pt>
                <c:pt idx="6">
                  <c:v>380</c:v>
                </c:pt>
                <c:pt idx="7">
                  <c:v>365</c:v>
                </c:pt>
                <c:pt idx="8">
                  <c:v>420</c:v>
                </c:pt>
                <c:pt idx="9">
                  <c:v>398</c:v>
                </c:pt>
                <c:pt idx="10">
                  <c:v>401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833-4EE6-AD11-E700DB5C6118}"/>
            </c:ext>
          </c:extLst>
        </c:ser>
        <c:ser>
          <c:idx val="3"/>
          <c:order val="3"/>
          <c:tx>
            <c:strRef>
              <c:f>'DATA-whiteyellow'!$A$39</c:f>
              <c:strCache>
                <c:ptCount val="1"/>
                <c:pt idx="0">
                  <c:v> Oos-Kaap/E. Cape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'DATA-whiteyellow'!$W$39:$AJ$39</c:f>
              <c:numCache>
                <c:formatCode>0.0</c:formatCode>
                <c:ptCount val="11"/>
                <c:pt idx="0">
                  <c:v>15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9.5</c:v>
                </c:pt>
                <c:pt idx="5">
                  <c:v>11</c:v>
                </c:pt>
                <c:pt idx="6">
                  <c:v>10.199999999999999</c:v>
                </c:pt>
                <c:pt idx="7">
                  <c:v>17</c:v>
                </c:pt>
                <c:pt idx="8">
                  <c:v>18</c:v>
                </c:pt>
                <c:pt idx="9">
                  <c:v>20.5</c:v>
                </c:pt>
                <c:pt idx="10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833-4EE6-AD11-E700DB5C6118}"/>
            </c:ext>
          </c:extLst>
        </c:ser>
        <c:ser>
          <c:idx val="4"/>
          <c:order val="4"/>
          <c:tx>
            <c:strRef>
              <c:f>'DATA-whiteyellow'!$A$40</c:f>
              <c:strCache>
                <c:ptCount val="1"/>
                <c:pt idx="0">
                  <c:v> Kwazulu-Natal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'DATA-whiteyellow'!$W$40:$AJ$40</c:f>
              <c:numCache>
                <c:formatCode>0.0</c:formatCode>
                <c:ptCount val="11"/>
                <c:pt idx="0">
                  <c:v>48</c:v>
                </c:pt>
                <c:pt idx="1">
                  <c:v>45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50</c:v>
                </c:pt>
                <c:pt idx="6">
                  <c:v>54</c:v>
                </c:pt>
                <c:pt idx="7">
                  <c:v>55</c:v>
                </c:pt>
                <c:pt idx="8">
                  <c:v>55</c:v>
                </c:pt>
                <c:pt idx="9">
                  <c:v>59</c:v>
                </c:pt>
                <c:pt idx="10">
                  <c:v>65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833-4EE6-AD11-E700DB5C6118}"/>
            </c:ext>
          </c:extLst>
        </c:ser>
        <c:ser>
          <c:idx val="5"/>
          <c:order val="5"/>
          <c:tx>
            <c:strRef>
              <c:f>'DATA-whiteyellow'!$A$41</c:f>
              <c:strCache>
                <c:ptCount val="1"/>
                <c:pt idx="0">
                  <c:v> Mpumalanga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'DATA-whiteyellow'!$W$41:$AJ$41</c:f>
              <c:numCache>
                <c:formatCode>0.0</c:formatCode>
                <c:ptCount val="11"/>
                <c:pt idx="0">
                  <c:v>300</c:v>
                </c:pt>
                <c:pt idx="1">
                  <c:v>332</c:v>
                </c:pt>
                <c:pt idx="2">
                  <c:v>315</c:v>
                </c:pt>
                <c:pt idx="3">
                  <c:v>330</c:v>
                </c:pt>
                <c:pt idx="4">
                  <c:v>330</c:v>
                </c:pt>
                <c:pt idx="5">
                  <c:v>340</c:v>
                </c:pt>
                <c:pt idx="6">
                  <c:v>338</c:v>
                </c:pt>
                <c:pt idx="7">
                  <c:v>353</c:v>
                </c:pt>
                <c:pt idx="8">
                  <c:v>360</c:v>
                </c:pt>
                <c:pt idx="9">
                  <c:v>350</c:v>
                </c:pt>
                <c:pt idx="10">
                  <c:v>352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2833-4EE6-AD11-E700DB5C6118}"/>
            </c:ext>
          </c:extLst>
        </c:ser>
        <c:ser>
          <c:idx val="6"/>
          <c:order val="6"/>
          <c:tx>
            <c:v>Limpopo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'DATA-whiteyellow'!$W$42:$AJ$42</c:f>
              <c:numCache>
                <c:formatCode>0.0</c:formatCode>
                <c:ptCount val="11"/>
                <c:pt idx="0">
                  <c:v>23.5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24</c:v>
                </c:pt>
                <c:pt idx="5">
                  <c:v>21</c:v>
                </c:pt>
                <c:pt idx="6">
                  <c:v>18</c:v>
                </c:pt>
                <c:pt idx="7">
                  <c:v>18</c:v>
                </c:pt>
                <c:pt idx="8">
                  <c:v>21</c:v>
                </c:pt>
                <c:pt idx="9">
                  <c:v>25</c:v>
                </c:pt>
                <c:pt idx="10">
                  <c:v>22.8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2833-4EE6-AD11-E700DB5C6118}"/>
            </c:ext>
          </c:extLst>
        </c:ser>
        <c:ser>
          <c:idx val="7"/>
          <c:order val="7"/>
          <c:tx>
            <c:strRef>
              <c:f>'DATA-whiteyellow'!$A$43</c:f>
              <c:strCache>
                <c:ptCount val="1"/>
                <c:pt idx="0">
                  <c:v> Gauteng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'DATA-whiteyellow'!$W$43:$AJ$43</c:f>
              <c:numCache>
                <c:formatCode>0.0</c:formatCode>
                <c:ptCount val="11"/>
                <c:pt idx="0">
                  <c:v>43.5</c:v>
                </c:pt>
                <c:pt idx="1">
                  <c:v>53</c:v>
                </c:pt>
                <c:pt idx="2">
                  <c:v>65</c:v>
                </c:pt>
                <c:pt idx="3">
                  <c:v>56</c:v>
                </c:pt>
                <c:pt idx="4">
                  <c:v>60</c:v>
                </c:pt>
                <c:pt idx="5">
                  <c:v>62</c:v>
                </c:pt>
                <c:pt idx="6">
                  <c:v>60</c:v>
                </c:pt>
                <c:pt idx="7">
                  <c:v>50</c:v>
                </c:pt>
                <c:pt idx="8">
                  <c:v>50</c:v>
                </c:pt>
                <c:pt idx="9">
                  <c:v>56</c:v>
                </c:pt>
                <c:pt idx="10">
                  <c:v>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33-4EE6-AD11-E700DB5C6118}"/>
            </c:ext>
          </c:extLst>
        </c:ser>
        <c:ser>
          <c:idx val="8"/>
          <c:order val="8"/>
          <c:tx>
            <c:strRef>
              <c:f>'DATA-whiteyellow'!$A$44</c:f>
              <c:strCache>
                <c:ptCount val="1"/>
                <c:pt idx="0">
                  <c:v> Noordwes/North West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'DATA-whiteyellow'!$W$44:$AJ$44</c:f>
              <c:numCache>
                <c:formatCode>0.0</c:formatCode>
                <c:ptCount val="11"/>
                <c:pt idx="0">
                  <c:v>175</c:v>
                </c:pt>
                <c:pt idx="1">
                  <c:v>155</c:v>
                </c:pt>
                <c:pt idx="2">
                  <c:v>185</c:v>
                </c:pt>
                <c:pt idx="3">
                  <c:v>100</c:v>
                </c:pt>
                <c:pt idx="4">
                  <c:v>110</c:v>
                </c:pt>
                <c:pt idx="5">
                  <c:v>110</c:v>
                </c:pt>
                <c:pt idx="6">
                  <c:v>95</c:v>
                </c:pt>
                <c:pt idx="7">
                  <c:v>90</c:v>
                </c:pt>
                <c:pt idx="8">
                  <c:v>95</c:v>
                </c:pt>
                <c:pt idx="9">
                  <c:v>94</c:v>
                </c:pt>
                <c:pt idx="10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2833-4EE6-AD11-E700DB5C6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63520"/>
        <c:axId val="1"/>
      </c:barChart>
      <c:catAx>
        <c:axId val="9666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Production Years</a:t>
                </a:r>
              </a:p>
            </c:rich>
          </c:tx>
          <c:layout>
            <c:manualLayout>
              <c:xMode val="edge"/>
              <c:yMode val="edge"/>
              <c:x val="0.42665284956120575"/>
              <c:y val="0.90669250070156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363991120052727E-2"/>
              <c:y val="0.364221306063157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663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4.3549608611698876E-2"/>
          <c:y val="0.89155152775714364"/>
          <c:w val="0.95398499196411035"/>
          <c:h val="0.96847463642516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Production of White maize in South Africa</a:t>
            </a:r>
          </a:p>
        </c:rich>
      </c:tx>
      <c:layout>
        <c:manualLayout>
          <c:xMode val="edge"/>
          <c:yMode val="edge"/>
          <c:x val="0.20498658757963625"/>
          <c:y val="2.04078558576404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406593406593408E-2"/>
          <c:y val="9.4915254237288138E-2"/>
          <c:w val="0.87142857142857144"/>
          <c:h val="0.698305084745762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'DATA-whiteyellow'!$A$81</c:f>
              <c:strCache>
                <c:ptCount val="1"/>
                <c:pt idx="0">
                  <c:v> Wes-Kaap/W. Cape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'DATA-whiteyellow'!$W$81:$AJ$81</c:f>
              <c:numCache>
                <c:formatCode>0.0</c:formatCode>
                <c:ptCount val="11"/>
                <c:pt idx="0">
                  <c:v>3</c:v>
                </c:pt>
                <c:pt idx="1">
                  <c:v>4.5</c:v>
                </c:pt>
                <c:pt idx="2">
                  <c:v>4.05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3.6</c:v>
                </c:pt>
                <c:pt idx="7">
                  <c:v>3.6</c:v>
                </c:pt>
                <c:pt idx="8">
                  <c:v>4.8</c:v>
                </c:pt>
                <c:pt idx="9">
                  <c:v>4.75</c:v>
                </c:pt>
                <c:pt idx="10">
                  <c:v>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7-4648-9BE2-876698D2CD02}"/>
            </c:ext>
          </c:extLst>
        </c:ser>
        <c:ser>
          <c:idx val="1"/>
          <c:order val="1"/>
          <c:tx>
            <c:strRef>
              <c:f>'DATA-whiteyellow'!$A$82</c:f>
              <c:strCache>
                <c:ptCount val="1"/>
                <c:pt idx="0">
                  <c:v> Noord-Kaap/N. Cape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'DATA-whiteyellow'!$W$82:$AJ$82</c:f>
              <c:numCache>
                <c:formatCode>0.0</c:formatCode>
                <c:ptCount val="11"/>
                <c:pt idx="0">
                  <c:v>25.3</c:v>
                </c:pt>
                <c:pt idx="1">
                  <c:v>25.3</c:v>
                </c:pt>
                <c:pt idx="2">
                  <c:v>35</c:v>
                </c:pt>
                <c:pt idx="3">
                  <c:v>35</c:v>
                </c:pt>
                <c:pt idx="4">
                  <c:v>46.2</c:v>
                </c:pt>
                <c:pt idx="5">
                  <c:v>41.3</c:v>
                </c:pt>
                <c:pt idx="6">
                  <c:v>39.5</c:v>
                </c:pt>
                <c:pt idx="7">
                  <c:v>40.299999999999997</c:v>
                </c:pt>
                <c:pt idx="8">
                  <c:v>40.299999999999997</c:v>
                </c:pt>
                <c:pt idx="9">
                  <c:v>36</c:v>
                </c:pt>
                <c:pt idx="1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7-4648-9BE2-876698D2CD02}"/>
            </c:ext>
          </c:extLst>
        </c:ser>
        <c:ser>
          <c:idx val="2"/>
          <c:order val="2"/>
          <c:tx>
            <c:strRef>
              <c:f>'DATA-whiteyellow'!$A$83</c:f>
              <c:strCache>
                <c:ptCount val="1"/>
                <c:pt idx="0">
                  <c:v> Vrystaat/Free State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'DATA-whiteyellow'!$W$83:$AJ$83</c:f>
              <c:numCache>
                <c:formatCode>0.0</c:formatCode>
                <c:ptCount val="11"/>
                <c:pt idx="0">
                  <c:v>2574</c:v>
                </c:pt>
                <c:pt idx="1">
                  <c:v>3759.5</c:v>
                </c:pt>
                <c:pt idx="2">
                  <c:v>2236</c:v>
                </c:pt>
                <c:pt idx="3">
                  <c:v>1190.5</c:v>
                </c:pt>
                <c:pt idx="4">
                  <c:v>5110</c:v>
                </c:pt>
                <c:pt idx="5">
                  <c:v>3350</c:v>
                </c:pt>
                <c:pt idx="6">
                  <c:v>2795</c:v>
                </c:pt>
                <c:pt idx="7">
                  <c:v>4700</c:v>
                </c:pt>
                <c:pt idx="8">
                  <c:v>4492</c:v>
                </c:pt>
                <c:pt idx="9">
                  <c:v>3801.9</c:v>
                </c:pt>
                <c:pt idx="10">
                  <c:v>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D7-4648-9BE2-876698D2CD02}"/>
            </c:ext>
          </c:extLst>
        </c:ser>
        <c:ser>
          <c:idx val="3"/>
          <c:order val="3"/>
          <c:tx>
            <c:strRef>
              <c:f>'DATA-whiteyellow'!$A$84</c:f>
              <c:strCache>
                <c:ptCount val="1"/>
                <c:pt idx="0">
                  <c:v> Oos-Kaap/E. Cape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'DATA-whiteyellow'!$W$84:$AJ$84</c:f>
              <c:numCache>
                <c:formatCode>0.0</c:formatCode>
                <c:ptCount val="11"/>
                <c:pt idx="0">
                  <c:v>18.2</c:v>
                </c:pt>
                <c:pt idx="1">
                  <c:v>13.75</c:v>
                </c:pt>
                <c:pt idx="2">
                  <c:v>15.6</c:v>
                </c:pt>
                <c:pt idx="3">
                  <c:v>10</c:v>
                </c:pt>
                <c:pt idx="4">
                  <c:v>30.8</c:v>
                </c:pt>
                <c:pt idx="5">
                  <c:v>21.7</c:v>
                </c:pt>
                <c:pt idx="6">
                  <c:v>23</c:v>
                </c:pt>
                <c:pt idx="7">
                  <c:v>35.200000000000003</c:v>
                </c:pt>
                <c:pt idx="8">
                  <c:v>39</c:v>
                </c:pt>
                <c:pt idx="9">
                  <c:v>40.799999999999997</c:v>
                </c:pt>
                <c:pt idx="10">
                  <c:v>40.25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D7-4648-9BE2-876698D2CD02}"/>
            </c:ext>
          </c:extLst>
        </c:ser>
        <c:ser>
          <c:idx val="4"/>
          <c:order val="4"/>
          <c:tx>
            <c:strRef>
              <c:f>'DATA-whiteyellow'!$A$85</c:f>
              <c:strCache>
                <c:ptCount val="1"/>
                <c:pt idx="0">
                  <c:v> Kwazulu-Natal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'DATA-whiteyellow'!$W$85:$AJ$85</c:f>
              <c:numCache>
                <c:formatCode>0.0</c:formatCode>
                <c:ptCount val="11"/>
                <c:pt idx="0">
                  <c:v>284</c:v>
                </c:pt>
                <c:pt idx="1">
                  <c:v>266.60000000000002</c:v>
                </c:pt>
                <c:pt idx="2">
                  <c:v>224</c:v>
                </c:pt>
                <c:pt idx="3">
                  <c:v>215</c:v>
                </c:pt>
                <c:pt idx="4">
                  <c:v>350</c:v>
                </c:pt>
                <c:pt idx="5">
                  <c:v>280</c:v>
                </c:pt>
                <c:pt idx="6">
                  <c:v>270</c:v>
                </c:pt>
                <c:pt idx="7">
                  <c:v>298.39999999999998</c:v>
                </c:pt>
                <c:pt idx="8">
                  <c:v>310</c:v>
                </c:pt>
                <c:pt idx="9">
                  <c:v>322.39999999999998</c:v>
                </c:pt>
                <c:pt idx="10">
                  <c:v>298.89999999999998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D7-4648-9BE2-876698D2CD02}"/>
            </c:ext>
          </c:extLst>
        </c:ser>
        <c:ser>
          <c:idx val="5"/>
          <c:order val="5"/>
          <c:tx>
            <c:strRef>
              <c:f>'DATA-whiteyellow'!$A$86</c:f>
              <c:strCache>
                <c:ptCount val="1"/>
                <c:pt idx="0">
                  <c:v> Mpumalanga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'DATA-whiteyellow'!$W$86:$AJ$86</c:f>
              <c:numCache>
                <c:formatCode>0.0</c:formatCode>
                <c:ptCount val="11"/>
                <c:pt idx="0">
                  <c:v>1020</c:v>
                </c:pt>
                <c:pt idx="1">
                  <c:v>907.2</c:v>
                </c:pt>
                <c:pt idx="2">
                  <c:v>824</c:v>
                </c:pt>
                <c:pt idx="3">
                  <c:v>752</c:v>
                </c:pt>
                <c:pt idx="4">
                  <c:v>1088</c:v>
                </c:pt>
                <c:pt idx="5">
                  <c:v>812</c:v>
                </c:pt>
                <c:pt idx="6">
                  <c:v>797.5</c:v>
                </c:pt>
                <c:pt idx="7">
                  <c:v>872</c:v>
                </c:pt>
                <c:pt idx="8">
                  <c:v>1100.5</c:v>
                </c:pt>
                <c:pt idx="9">
                  <c:v>1072.5</c:v>
                </c:pt>
                <c:pt idx="10">
                  <c:v>1032.9000000000001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D7-4648-9BE2-876698D2CD02}"/>
            </c:ext>
          </c:extLst>
        </c:ser>
        <c:ser>
          <c:idx val="6"/>
          <c:order val="6"/>
          <c:tx>
            <c:v>Limpopo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'DATA-whiteyellow'!$W$87:$AJ$87</c:f>
              <c:numCache>
                <c:formatCode>0.0</c:formatCode>
                <c:ptCount val="11"/>
                <c:pt idx="0">
                  <c:v>154</c:v>
                </c:pt>
                <c:pt idx="1">
                  <c:v>183</c:v>
                </c:pt>
                <c:pt idx="2">
                  <c:v>156.75</c:v>
                </c:pt>
                <c:pt idx="3">
                  <c:v>178</c:v>
                </c:pt>
                <c:pt idx="4">
                  <c:v>300</c:v>
                </c:pt>
                <c:pt idx="5">
                  <c:v>90</c:v>
                </c:pt>
                <c:pt idx="6">
                  <c:v>83.2</c:v>
                </c:pt>
                <c:pt idx="7">
                  <c:v>105</c:v>
                </c:pt>
                <c:pt idx="8">
                  <c:v>112.2</c:v>
                </c:pt>
                <c:pt idx="9">
                  <c:v>102.3</c:v>
                </c:pt>
                <c:pt idx="10">
                  <c:v>114.24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7-4648-9BE2-876698D2CD02}"/>
            </c:ext>
          </c:extLst>
        </c:ser>
        <c:ser>
          <c:idx val="7"/>
          <c:order val="7"/>
          <c:tx>
            <c:strRef>
              <c:f>'DATA-whiteyellow'!$A$88</c:f>
              <c:strCache>
                <c:ptCount val="1"/>
                <c:pt idx="0">
                  <c:v> Gauteng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'DATA-whiteyellow'!$W$88:$AJ$88</c:f>
              <c:numCache>
                <c:formatCode>0.0</c:formatCode>
                <c:ptCount val="11"/>
                <c:pt idx="0">
                  <c:v>370</c:v>
                </c:pt>
                <c:pt idx="1">
                  <c:v>357.15</c:v>
                </c:pt>
                <c:pt idx="2">
                  <c:v>193.6</c:v>
                </c:pt>
                <c:pt idx="3">
                  <c:v>207</c:v>
                </c:pt>
                <c:pt idx="4">
                  <c:v>390</c:v>
                </c:pt>
                <c:pt idx="5">
                  <c:v>275</c:v>
                </c:pt>
                <c:pt idx="6">
                  <c:v>259.2</c:v>
                </c:pt>
                <c:pt idx="7">
                  <c:v>297</c:v>
                </c:pt>
                <c:pt idx="8">
                  <c:v>371.2</c:v>
                </c:pt>
                <c:pt idx="9">
                  <c:v>361.6</c:v>
                </c:pt>
                <c:pt idx="10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D7-4648-9BE2-876698D2CD02}"/>
            </c:ext>
          </c:extLst>
        </c:ser>
        <c:ser>
          <c:idx val="8"/>
          <c:order val="8"/>
          <c:tx>
            <c:strRef>
              <c:f>'DATA-whiteyellow'!$A$89</c:f>
              <c:strCache>
                <c:ptCount val="1"/>
                <c:pt idx="0">
                  <c:v> Noordwes/North West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'DATA-whiteyellow'!$W$78:$AJ$78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'DATA-whiteyellow'!$W$89:$AJ$89</c:f>
              <c:numCache>
                <c:formatCode>0.0</c:formatCode>
                <c:ptCount val="11"/>
                <c:pt idx="0">
                  <c:v>1158</c:v>
                </c:pt>
                <c:pt idx="1">
                  <c:v>2193</c:v>
                </c:pt>
                <c:pt idx="2">
                  <c:v>1046</c:v>
                </c:pt>
                <c:pt idx="3">
                  <c:v>816</c:v>
                </c:pt>
                <c:pt idx="4">
                  <c:v>2599</c:v>
                </c:pt>
                <c:pt idx="5">
                  <c:v>1670</c:v>
                </c:pt>
                <c:pt idx="6">
                  <c:v>1274</c:v>
                </c:pt>
                <c:pt idx="7">
                  <c:v>2196</c:v>
                </c:pt>
                <c:pt idx="8">
                  <c:v>2130</c:v>
                </c:pt>
                <c:pt idx="9">
                  <c:v>2047.5</c:v>
                </c:pt>
                <c:pt idx="10">
                  <c:v>2188.8000000000002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D7-4648-9BE2-876698D2C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77232"/>
        <c:axId val="1"/>
      </c:barChart>
      <c:catAx>
        <c:axId val="9917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Production Years</a:t>
                </a:r>
              </a:p>
            </c:rich>
          </c:tx>
          <c:layout>
            <c:manualLayout>
              <c:xMode val="edge"/>
              <c:yMode val="edge"/>
              <c:x val="0.42665284956120575"/>
              <c:y val="0.90669250070156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Thousand tons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39455710724838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7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3.4511400557309196E-2"/>
          <c:y val="0.90163980092111129"/>
          <c:w val="0.9342648317088118"/>
          <c:h val="0.99117268360322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 PRODUKSIE VAN MIELIES IN WES</a:t>
            </a:r>
            <a:r>
              <a:rPr lang="en-ZA" baseline="0"/>
              <a:t> KAAP</a:t>
            </a:r>
            <a:endParaRPr lang="en-ZA"/>
          </a:p>
        </c:rich>
      </c:tx>
      <c:layout>
        <c:manualLayout>
          <c:xMode val="edge"/>
          <c:yMode val="edge"/>
          <c:x val="0.26013056875599805"/>
          <c:y val="3.2545532872220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875417130144601E-2"/>
          <c:y val="8.4518299179208375E-2"/>
          <c:w val="0.89543937708565069"/>
          <c:h val="0.70799867674367456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3B6367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'DATA-whiteyellow'!$W$78:$AO$78</c:f>
              <c:strCache>
                <c:ptCount val="13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</c:strCache>
            </c:strRef>
          </c:cat>
          <c:val>
            <c:numRef>
              <c:f>'DATA-whiteyellow'!$W$81:$AO$81</c:f>
              <c:numCache>
                <c:formatCode>0.0</c:formatCode>
                <c:ptCount val="13"/>
                <c:pt idx="0">
                  <c:v>3</c:v>
                </c:pt>
                <c:pt idx="1">
                  <c:v>4.5</c:v>
                </c:pt>
                <c:pt idx="2">
                  <c:v>4.05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3.6</c:v>
                </c:pt>
                <c:pt idx="7">
                  <c:v>3.6</c:v>
                </c:pt>
                <c:pt idx="8">
                  <c:v>4.8</c:v>
                </c:pt>
                <c:pt idx="9">
                  <c:v>4.75</c:v>
                </c:pt>
                <c:pt idx="10">
                  <c:v>2.375</c:v>
                </c:pt>
                <c:pt idx="11">
                  <c:v>2.2999999999999998</c:v>
                </c:pt>
                <c:pt idx="12" formatCode="0.0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1-47D7-A80D-530B2200491E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AE9344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'DATA-whiteyellow'!$W$78:$AO$78</c:f>
              <c:strCache>
                <c:ptCount val="13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</c:strCache>
            </c:strRef>
          </c:cat>
          <c:val>
            <c:numRef>
              <c:f>'DATA-whiteyellow'!$W$101:$AO$101</c:f>
              <c:numCache>
                <c:formatCode>0.0</c:formatCode>
                <c:ptCount val="13"/>
                <c:pt idx="0">
                  <c:v>30</c:v>
                </c:pt>
                <c:pt idx="1">
                  <c:v>28.5</c:v>
                </c:pt>
                <c:pt idx="2">
                  <c:v>34.200000000000003</c:v>
                </c:pt>
                <c:pt idx="3">
                  <c:v>40</c:v>
                </c:pt>
                <c:pt idx="4">
                  <c:v>20</c:v>
                </c:pt>
                <c:pt idx="5">
                  <c:v>33.75</c:v>
                </c:pt>
                <c:pt idx="6">
                  <c:v>30.6</c:v>
                </c:pt>
                <c:pt idx="7">
                  <c:v>30.6</c:v>
                </c:pt>
                <c:pt idx="8">
                  <c:v>33.299999999999997</c:v>
                </c:pt>
                <c:pt idx="9">
                  <c:v>32.9</c:v>
                </c:pt>
                <c:pt idx="10">
                  <c:v>32.9</c:v>
                </c:pt>
                <c:pt idx="11">
                  <c:v>32.200000000000003</c:v>
                </c:pt>
                <c:pt idx="12" formatCode="0.00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61-47D7-A80D-530B22004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66192"/>
        <c:axId val="1"/>
      </c:barChart>
      <c:catAx>
        <c:axId val="9916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342947494999258"/>
              <c:y val="0.90669251449951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 TON</a:t>
                </a:r>
              </a:p>
            </c:rich>
          </c:tx>
          <c:layout>
            <c:manualLayout>
              <c:xMode val="edge"/>
              <c:yMode val="edge"/>
              <c:x val="5.1652271439638336E-3"/>
              <c:y val="0.3877551875164540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6619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526187033846496E-2"/>
          <c:y val="0.93164540107106053"/>
          <c:w val="0.97821717063605051"/>
          <c:h val="5.31389032103619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Production of Yellow maize in South Africa</a:t>
            </a:r>
          </a:p>
        </c:rich>
      </c:tx>
      <c:layout>
        <c:manualLayout>
          <c:xMode val="edge"/>
          <c:yMode val="edge"/>
          <c:x val="0.25376443858614589"/>
          <c:y val="2.0408681226167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49500554938962E-2"/>
          <c:y val="8.4745762711864403E-2"/>
          <c:w val="0.86570477247502775"/>
          <c:h val="0.703389830508474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'DATA-whiteyellow'!$A$101</c:f>
              <c:strCache>
                <c:ptCount val="1"/>
                <c:pt idx="0">
                  <c:v> Wes-Kaap/W. Cape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'DATA-whiteyellow'!$D$101:$AJ$101</c:f>
              <c:numCache>
                <c:formatCode>0.0</c:formatCode>
                <c:ptCount val="11"/>
                <c:pt idx="0">
                  <c:v>30</c:v>
                </c:pt>
                <c:pt idx="1">
                  <c:v>28.5</c:v>
                </c:pt>
                <c:pt idx="2">
                  <c:v>34.200000000000003</c:v>
                </c:pt>
                <c:pt idx="3">
                  <c:v>40</c:v>
                </c:pt>
                <c:pt idx="4">
                  <c:v>20</c:v>
                </c:pt>
                <c:pt idx="5">
                  <c:v>33.75</c:v>
                </c:pt>
                <c:pt idx="6">
                  <c:v>30.6</c:v>
                </c:pt>
                <c:pt idx="7">
                  <c:v>30.6</c:v>
                </c:pt>
                <c:pt idx="8">
                  <c:v>33.299999999999997</c:v>
                </c:pt>
                <c:pt idx="9">
                  <c:v>32.9</c:v>
                </c:pt>
                <c:pt idx="10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3-4972-8C0A-C6C2325C6552}"/>
            </c:ext>
          </c:extLst>
        </c:ser>
        <c:ser>
          <c:idx val="1"/>
          <c:order val="1"/>
          <c:tx>
            <c:strRef>
              <c:f>'DATA-whiteyellow'!$A$102</c:f>
              <c:strCache>
                <c:ptCount val="1"/>
                <c:pt idx="0">
                  <c:v> Noord-Kaap/N. Cape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'DATA-whiteyellow'!$D$102:$AJ$102</c:f>
              <c:numCache>
                <c:formatCode>0.0</c:formatCode>
                <c:ptCount val="11"/>
                <c:pt idx="0">
                  <c:v>650</c:v>
                </c:pt>
                <c:pt idx="1">
                  <c:v>638.4</c:v>
                </c:pt>
                <c:pt idx="2">
                  <c:v>644</c:v>
                </c:pt>
                <c:pt idx="3">
                  <c:v>675</c:v>
                </c:pt>
                <c:pt idx="4">
                  <c:v>666</c:v>
                </c:pt>
                <c:pt idx="5">
                  <c:v>628</c:v>
                </c:pt>
                <c:pt idx="6">
                  <c:v>630.75</c:v>
                </c:pt>
                <c:pt idx="7">
                  <c:v>633.9</c:v>
                </c:pt>
                <c:pt idx="8">
                  <c:v>627.29999999999995</c:v>
                </c:pt>
                <c:pt idx="9">
                  <c:v>672</c:v>
                </c:pt>
                <c:pt idx="10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3-4972-8C0A-C6C2325C6552}"/>
            </c:ext>
          </c:extLst>
        </c:ser>
        <c:ser>
          <c:idx val="2"/>
          <c:order val="2"/>
          <c:tx>
            <c:strRef>
              <c:f>'DATA-whiteyellow'!$A$103</c:f>
              <c:strCache>
                <c:ptCount val="1"/>
                <c:pt idx="0">
                  <c:v> Vrystaat/Free State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'DATA-whiteyellow'!$D$103:$AJ$103</c:f>
              <c:numCache>
                <c:formatCode>0.0</c:formatCode>
                <c:ptCount val="11"/>
                <c:pt idx="0">
                  <c:v>2310.8000000000002</c:v>
                </c:pt>
                <c:pt idx="1">
                  <c:v>2487.75</c:v>
                </c:pt>
                <c:pt idx="2">
                  <c:v>1708.5</c:v>
                </c:pt>
                <c:pt idx="3">
                  <c:v>1023</c:v>
                </c:pt>
                <c:pt idx="4">
                  <c:v>2252</c:v>
                </c:pt>
                <c:pt idx="5">
                  <c:v>1925</c:v>
                </c:pt>
                <c:pt idx="6">
                  <c:v>1758</c:v>
                </c:pt>
                <c:pt idx="7">
                  <c:v>2209</c:v>
                </c:pt>
                <c:pt idx="8">
                  <c:v>2542</c:v>
                </c:pt>
                <c:pt idx="9">
                  <c:v>2547.1999999999998</c:v>
                </c:pt>
                <c:pt idx="10">
                  <c:v>2686.7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3-4972-8C0A-C6C2325C6552}"/>
            </c:ext>
          </c:extLst>
        </c:ser>
        <c:ser>
          <c:idx val="3"/>
          <c:order val="3"/>
          <c:tx>
            <c:strRef>
              <c:f>'DATA-whiteyellow'!$A$104</c:f>
              <c:strCache>
                <c:ptCount val="1"/>
                <c:pt idx="0">
                  <c:v> Oos-Kaap/E. Cape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'DATA-whiteyellow'!$D$104:$AJ$104</c:f>
              <c:numCache>
                <c:formatCode>0.0</c:formatCode>
                <c:ptCount val="11"/>
                <c:pt idx="0">
                  <c:v>90</c:v>
                </c:pt>
                <c:pt idx="1">
                  <c:v>97.6</c:v>
                </c:pt>
                <c:pt idx="2">
                  <c:v>84</c:v>
                </c:pt>
                <c:pt idx="3">
                  <c:v>66</c:v>
                </c:pt>
                <c:pt idx="4">
                  <c:v>66.5</c:v>
                </c:pt>
                <c:pt idx="5">
                  <c:v>71.5</c:v>
                </c:pt>
                <c:pt idx="6">
                  <c:v>69.75</c:v>
                </c:pt>
                <c:pt idx="7">
                  <c:v>119</c:v>
                </c:pt>
                <c:pt idx="8">
                  <c:v>133.19999999999999</c:v>
                </c:pt>
                <c:pt idx="9">
                  <c:v>157.85</c:v>
                </c:pt>
                <c:pt idx="10">
                  <c:v>192.5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93-4972-8C0A-C6C2325C6552}"/>
            </c:ext>
          </c:extLst>
        </c:ser>
        <c:ser>
          <c:idx val="4"/>
          <c:order val="4"/>
          <c:tx>
            <c:strRef>
              <c:f>'DATA-whiteyellow'!$A$105</c:f>
              <c:strCache>
                <c:ptCount val="1"/>
                <c:pt idx="0">
                  <c:v> Kwazulu-Natal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'DATA-whiteyellow'!$D$105:$AJ$105</c:f>
              <c:numCache>
                <c:formatCode>0.0</c:formatCode>
                <c:ptCount val="11"/>
                <c:pt idx="0">
                  <c:v>315</c:v>
                </c:pt>
                <c:pt idx="1">
                  <c:v>292.5</c:v>
                </c:pt>
                <c:pt idx="2">
                  <c:v>283.5</c:v>
                </c:pt>
                <c:pt idx="3">
                  <c:v>307</c:v>
                </c:pt>
                <c:pt idx="4">
                  <c:v>390</c:v>
                </c:pt>
                <c:pt idx="5">
                  <c:v>380</c:v>
                </c:pt>
                <c:pt idx="6">
                  <c:v>399.6</c:v>
                </c:pt>
                <c:pt idx="7">
                  <c:v>434.5</c:v>
                </c:pt>
                <c:pt idx="8">
                  <c:v>451</c:v>
                </c:pt>
                <c:pt idx="9">
                  <c:v>489.7</c:v>
                </c:pt>
                <c:pt idx="10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93-4972-8C0A-C6C2325C6552}"/>
            </c:ext>
          </c:extLst>
        </c:ser>
        <c:ser>
          <c:idx val="5"/>
          <c:order val="5"/>
          <c:tx>
            <c:strRef>
              <c:f>'DATA-whiteyellow'!$A$106</c:f>
              <c:strCache>
                <c:ptCount val="1"/>
                <c:pt idx="0">
                  <c:v> Mpumalanga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'DATA-whiteyellow'!$D$106:$AJ$106</c:f>
              <c:numCache>
                <c:formatCode>0.0</c:formatCode>
                <c:ptCount val="11"/>
                <c:pt idx="0">
                  <c:v>1985</c:v>
                </c:pt>
                <c:pt idx="1">
                  <c:v>1875</c:v>
                </c:pt>
                <c:pt idx="2">
                  <c:v>1605.3</c:v>
                </c:pt>
                <c:pt idx="3">
                  <c:v>1567</c:v>
                </c:pt>
                <c:pt idx="4">
                  <c:v>2342.5</c:v>
                </c:pt>
                <c:pt idx="5">
                  <c:v>2005</c:v>
                </c:pt>
                <c:pt idx="6">
                  <c:v>1977.3</c:v>
                </c:pt>
                <c:pt idx="7">
                  <c:v>2347.5</c:v>
                </c:pt>
                <c:pt idx="8">
                  <c:v>2820</c:v>
                </c:pt>
                <c:pt idx="9">
                  <c:v>2537.5</c:v>
                </c:pt>
                <c:pt idx="10">
                  <c:v>2587.1999999999998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93-4972-8C0A-C6C2325C6552}"/>
            </c:ext>
          </c:extLst>
        </c:ser>
        <c:ser>
          <c:idx val="6"/>
          <c:order val="6"/>
          <c:tx>
            <c:v>Limpopo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'DATA-whiteyellow'!$D$107:$AJ$107</c:f>
              <c:numCache>
                <c:formatCode>0.0</c:formatCode>
                <c:ptCount val="11"/>
                <c:pt idx="0">
                  <c:v>138</c:v>
                </c:pt>
                <c:pt idx="1">
                  <c:v>124</c:v>
                </c:pt>
                <c:pt idx="2">
                  <c:v>124</c:v>
                </c:pt>
                <c:pt idx="3">
                  <c:v>132</c:v>
                </c:pt>
                <c:pt idx="4">
                  <c:v>192</c:v>
                </c:pt>
                <c:pt idx="5">
                  <c:v>141.69999999999999</c:v>
                </c:pt>
                <c:pt idx="6">
                  <c:v>117</c:v>
                </c:pt>
                <c:pt idx="7">
                  <c:v>126</c:v>
                </c:pt>
                <c:pt idx="8">
                  <c:v>172.2</c:v>
                </c:pt>
                <c:pt idx="9">
                  <c:v>202.5</c:v>
                </c:pt>
                <c:pt idx="10">
                  <c:v>186.96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93-4972-8C0A-C6C2325C6552}"/>
            </c:ext>
          </c:extLst>
        </c:ser>
        <c:ser>
          <c:idx val="7"/>
          <c:order val="7"/>
          <c:tx>
            <c:strRef>
              <c:f>'DATA-whiteyellow'!$A$108</c:f>
              <c:strCache>
                <c:ptCount val="1"/>
                <c:pt idx="0">
                  <c:v> Gauteng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'DATA-whiteyellow'!$D$108:$AJ$108</c:f>
              <c:numCache>
                <c:formatCode>0.0</c:formatCode>
                <c:ptCount val="11"/>
                <c:pt idx="0">
                  <c:v>230</c:v>
                </c:pt>
                <c:pt idx="1">
                  <c:v>291.25</c:v>
                </c:pt>
                <c:pt idx="2">
                  <c:v>292.5</c:v>
                </c:pt>
                <c:pt idx="3">
                  <c:v>235</c:v>
                </c:pt>
                <c:pt idx="4">
                  <c:v>414</c:v>
                </c:pt>
                <c:pt idx="5">
                  <c:v>356.5</c:v>
                </c:pt>
                <c:pt idx="6">
                  <c:v>348</c:v>
                </c:pt>
                <c:pt idx="7">
                  <c:v>330</c:v>
                </c:pt>
                <c:pt idx="8">
                  <c:v>380</c:v>
                </c:pt>
                <c:pt idx="9">
                  <c:v>403.2</c:v>
                </c:pt>
                <c:pt idx="10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93-4972-8C0A-C6C2325C6552}"/>
            </c:ext>
          </c:extLst>
        </c:ser>
        <c:ser>
          <c:idx val="8"/>
          <c:order val="8"/>
          <c:tx>
            <c:strRef>
              <c:f>'DATA-whiteyellow'!$A$109</c:f>
              <c:strCache>
                <c:ptCount val="1"/>
                <c:pt idx="0">
                  <c:v> Noordwes/North West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'DATA-whiteyellow'!$D$98:$AJ$98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'DATA-whiteyellow'!$D$109:$AJ$109</c:f>
              <c:numCache>
                <c:formatCode>0.0</c:formatCode>
                <c:ptCount val="11"/>
                <c:pt idx="0">
                  <c:v>455</c:v>
                </c:pt>
                <c:pt idx="1">
                  <c:v>705</c:v>
                </c:pt>
                <c:pt idx="2">
                  <c:v>444</c:v>
                </c:pt>
                <c:pt idx="3">
                  <c:v>325</c:v>
                </c:pt>
                <c:pt idx="4">
                  <c:v>561</c:v>
                </c:pt>
                <c:pt idx="5">
                  <c:v>428.55</c:v>
                </c:pt>
                <c:pt idx="6">
                  <c:v>399</c:v>
                </c:pt>
                <c:pt idx="7">
                  <c:v>522</c:v>
                </c:pt>
                <c:pt idx="8">
                  <c:v>556</c:v>
                </c:pt>
                <c:pt idx="9">
                  <c:v>554.6</c:v>
                </c:pt>
                <c:pt idx="10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93-4972-8C0A-C6C2325C6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65232"/>
        <c:axId val="1"/>
      </c:barChart>
      <c:catAx>
        <c:axId val="9916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Production Years</a:t>
                </a:r>
              </a:p>
            </c:rich>
          </c:tx>
          <c:layout>
            <c:manualLayout>
              <c:xMode val="edge"/>
              <c:yMode val="edge"/>
              <c:x val="0.42665284956120575"/>
              <c:y val="0.90669250070156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Thousand tons</a:t>
                </a:r>
              </a:p>
            </c:rich>
          </c:tx>
          <c:layout>
            <c:manualLayout>
              <c:xMode val="edge"/>
              <c:yMode val="edge"/>
              <c:x val="1.1363412998485322E-2"/>
              <c:y val="0.394557726274781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65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5.176645044920046E-2"/>
          <c:y val="0.8865068753198303"/>
          <c:w val="0.94905506029807962"/>
          <c:h val="0.969734561481701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2008/09 Mielie produksieskattings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009988901220862E-2"/>
          <c:y val="9.6610169491525427E-2"/>
          <c:w val="0.79689234184239732"/>
          <c:h val="0.70508474576271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 skattings 2008-09'!$A$6</c:f>
              <c:strCache>
                <c:ptCount val="1"/>
                <c:pt idx="0">
                  <c:v>OPPERVLAKTE - WITMIELIES </c:v>
                </c:pt>
              </c:strCache>
            </c:strRef>
          </c:tx>
          <c:invertIfNegative val="0"/>
          <c:cat>
            <c:strRef>
              <c:f>'Prod skattings 2008-09'!$B$7:$J$7</c:f>
              <c:strCache>
                <c:ptCount val="9"/>
                <c:pt idx="0">
                  <c:v>Voorlopige opp</c:v>
                </c:pt>
                <c:pt idx="1">
                  <c:v>Hersiene opp/ 1ste Skatting</c:v>
                </c:pt>
                <c:pt idx="2">
                  <c:v>2de Skatting</c:v>
                </c:pt>
                <c:pt idx="3">
                  <c:v>3de Skatting</c:v>
                </c:pt>
                <c:pt idx="4">
                  <c:v>4de Skatting</c:v>
                </c:pt>
                <c:pt idx="5">
                  <c:v>5de Skatting</c:v>
                </c:pt>
                <c:pt idx="6">
                  <c:v>6de Skatting</c:v>
                </c:pt>
                <c:pt idx="7">
                  <c:v>7de Skatting</c:v>
                </c:pt>
                <c:pt idx="8">
                  <c:v>Finale Skatting</c:v>
                </c:pt>
              </c:strCache>
            </c:strRef>
          </c:cat>
          <c:val>
            <c:numRef>
              <c:f>'Prod skattings 2008-09'!$B$21:$J$21</c:f>
              <c:numCache>
                <c:formatCode>0.0</c:formatCode>
                <c:ptCount val="9"/>
                <c:pt idx="0">
                  <c:v>1598.5</c:v>
                </c:pt>
                <c:pt idx="1">
                  <c:v>1497.3</c:v>
                </c:pt>
                <c:pt idx="2">
                  <c:v>1488.8</c:v>
                </c:pt>
                <c:pt idx="3">
                  <c:v>1489</c:v>
                </c:pt>
                <c:pt idx="4">
                  <c:v>1489</c:v>
                </c:pt>
                <c:pt idx="5">
                  <c:v>1489</c:v>
                </c:pt>
                <c:pt idx="6">
                  <c:v>1489</c:v>
                </c:pt>
                <c:pt idx="7">
                  <c:v>1489</c:v>
                </c:pt>
                <c:pt idx="8">
                  <c:v>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C-4B8B-A17A-9C74B83531CE}"/>
            </c:ext>
          </c:extLst>
        </c:ser>
        <c:ser>
          <c:idx val="1"/>
          <c:order val="1"/>
          <c:tx>
            <c:strRef>
              <c:f>'Prod skattings 2008-09'!$A$25</c:f>
              <c:strCache>
                <c:ptCount val="1"/>
                <c:pt idx="0">
                  <c:v>OPPERVLAKTE - GEELMIELIES </c:v>
                </c:pt>
              </c:strCache>
            </c:strRef>
          </c:tx>
          <c:invertIfNegative val="0"/>
          <c:cat>
            <c:strRef>
              <c:f>'Prod skattings 2008-09'!$B$7:$J$7</c:f>
              <c:strCache>
                <c:ptCount val="9"/>
                <c:pt idx="0">
                  <c:v>Voorlopige opp</c:v>
                </c:pt>
                <c:pt idx="1">
                  <c:v>Hersiene opp/ 1ste Skatting</c:v>
                </c:pt>
                <c:pt idx="2">
                  <c:v>2de Skatting</c:v>
                </c:pt>
                <c:pt idx="3">
                  <c:v>3de Skatting</c:v>
                </c:pt>
                <c:pt idx="4">
                  <c:v>4de Skatting</c:v>
                </c:pt>
                <c:pt idx="5">
                  <c:v>5de Skatting</c:v>
                </c:pt>
                <c:pt idx="6">
                  <c:v>6de Skatting</c:v>
                </c:pt>
                <c:pt idx="7">
                  <c:v>7de Skatting</c:v>
                </c:pt>
                <c:pt idx="8">
                  <c:v>Finale Skatting</c:v>
                </c:pt>
              </c:strCache>
            </c:strRef>
          </c:cat>
          <c:val>
            <c:numRef>
              <c:f>'Prod skattings 2008-09'!$B$40:$J$40</c:f>
              <c:numCache>
                <c:formatCode>0.0</c:formatCode>
                <c:ptCount val="9"/>
                <c:pt idx="0">
                  <c:v>997.5</c:v>
                </c:pt>
                <c:pt idx="1">
                  <c:v>952.5</c:v>
                </c:pt>
                <c:pt idx="2">
                  <c:v>932.5</c:v>
                </c:pt>
                <c:pt idx="3">
                  <c:v>933.5</c:v>
                </c:pt>
                <c:pt idx="4">
                  <c:v>938.5</c:v>
                </c:pt>
                <c:pt idx="5">
                  <c:v>938.5</c:v>
                </c:pt>
                <c:pt idx="6">
                  <c:v>938.5</c:v>
                </c:pt>
                <c:pt idx="7">
                  <c:v>938.5</c:v>
                </c:pt>
                <c:pt idx="8">
                  <c:v>938.5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C-4B8B-A17A-9C74B835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5018928"/>
        <c:axId val="1"/>
      </c:barChart>
      <c:lineChart>
        <c:grouping val="standard"/>
        <c:varyColors val="0"/>
        <c:ser>
          <c:idx val="2"/>
          <c:order val="2"/>
          <c:tx>
            <c:strRef>
              <c:f>'Prod skattings 2008-09'!$A$50</c:f>
              <c:strCache>
                <c:ptCount val="1"/>
                <c:pt idx="0">
                  <c:v>PRODUKSIE VAN WITMIELIES </c:v>
                </c:pt>
              </c:strCache>
            </c:strRef>
          </c:tx>
          <c:marker>
            <c:symbol val="none"/>
          </c:marker>
          <c:cat>
            <c:strRef>
              <c:f>'Prod skattings 2008-09'!$B$7:$G$7</c:f>
              <c:strCache>
                <c:ptCount val="6"/>
                <c:pt idx="0">
                  <c:v>Voorlopige opp</c:v>
                </c:pt>
                <c:pt idx="1">
                  <c:v>Hersiene opp/ 1ste Skatting</c:v>
                </c:pt>
                <c:pt idx="2">
                  <c:v>2de Skatting</c:v>
                </c:pt>
                <c:pt idx="3">
                  <c:v>3de Skatting</c:v>
                </c:pt>
                <c:pt idx="4">
                  <c:v>4de Skatting</c:v>
                </c:pt>
                <c:pt idx="5">
                  <c:v>5de Skatting</c:v>
                </c:pt>
              </c:strCache>
            </c:strRef>
          </c:cat>
          <c:val>
            <c:numRef>
              <c:f>'Prod skattings 2008-09'!$B$65:$J$65</c:f>
              <c:numCache>
                <c:formatCode>0.00</c:formatCode>
                <c:ptCount val="9"/>
                <c:pt idx="1">
                  <c:v>6528.4400000000005</c:v>
                </c:pt>
                <c:pt idx="2">
                  <c:v>6537.14</c:v>
                </c:pt>
                <c:pt idx="3">
                  <c:v>6542.2</c:v>
                </c:pt>
                <c:pt idx="4">
                  <c:v>6735.3</c:v>
                </c:pt>
                <c:pt idx="5">
                  <c:v>6799.55</c:v>
                </c:pt>
                <c:pt idx="6">
                  <c:v>6799.55</c:v>
                </c:pt>
                <c:pt idx="7">
                  <c:v>6771.3</c:v>
                </c:pt>
                <c:pt idx="8">
                  <c:v>6671.55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C-4B8B-A17A-9C74B83531CE}"/>
            </c:ext>
          </c:extLst>
        </c:ser>
        <c:ser>
          <c:idx val="3"/>
          <c:order val="3"/>
          <c:tx>
            <c:strRef>
              <c:f>'Prod skattings 2008-09'!$A$70</c:f>
              <c:strCache>
                <c:ptCount val="1"/>
                <c:pt idx="0">
                  <c:v>PRODUKSIE VAN GEELMIELIES </c:v>
                </c:pt>
              </c:strCache>
            </c:strRef>
          </c:tx>
          <c:marker>
            <c:symbol val="none"/>
          </c:marker>
          <c:cat>
            <c:strRef>
              <c:f>'Prod skattings 2008-09'!$B$7:$G$7</c:f>
              <c:strCache>
                <c:ptCount val="6"/>
                <c:pt idx="0">
                  <c:v>Voorlopige opp</c:v>
                </c:pt>
                <c:pt idx="1">
                  <c:v>Hersiene opp/ 1ste Skatting</c:v>
                </c:pt>
                <c:pt idx="2">
                  <c:v>2de Skatting</c:v>
                </c:pt>
                <c:pt idx="3">
                  <c:v>3de Skatting</c:v>
                </c:pt>
                <c:pt idx="4">
                  <c:v>4de Skatting</c:v>
                </c:pt>
                <c:pt idx="5">
                  <c:v>5de Skatting</c:v>
                </c:pt>
              </c:strCache>
            </c:strRef>
          </c:cat>
          <c:val>
            <c:numRef>
              <c:f>'Prod skattings 2008-09'!$B$85:$J$85</c:f>
              <c:numCache>
                <c:formatCode>0.0</c:formatCode>
                <c:ptCount val="9"/>
                <c:pt idx="1">
                  <c:v>4688.1000000000004</c:v>
                </c:pt>
                <c:pt idx="2">
                  <c:v>4653.8</c:v>
                </c:pt>
                <c:pt idx="3">
                  <c:v>4659.3</c:v>
                </c:pt>
                <c:pt idx="4">
                  <c:v>4778.6499999999996</c:v>
                </c:pt>
                <c:pt idx="5">
                  <c:v>4803.3500000000004</c:v>
                </c:pt>
                <c:pt idx="6">
                  <c:v>4803.8500000000004</c:v>
                </c:pt>
                <c:pt idx="7">
                  <c:v>4912.55</c:v>
                </c:pt>
                <c:pt idx="8">
                  <c:v>4969.5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5C-4B8B-A17A-9C74B835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501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9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Hektaar (duisend)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018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450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 (duisend)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5933106334681138"/>
          <c:y val="0.94945370200817902"/>
          <c:w val="0.88556394977654818"/>
          <c:h val="0.9822407373496915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 PRODUKSIE VAN MIELIES IN DIE WESTE</a:t>
            </a:r>
          </a:p>
        </c:rich>
      </c:tx>
      <c:layout>
        <c:manualLayout>
          <c:xMode val="edge"/>
          <c:yMode val="edge"/>
          <c:x val="0.17650109264976238"/>
          <c:y val="2.24313716104635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00344069454921"/>
          <c:y val="0.12382751732871691"/>
          <c:w val="0.87177893837716058"/>
          <c:h val="0.65508403266984161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'DATA-whiteyellow'!$AF$14:$AO$14</c15:sqref>
                  </c15:fullRef>
                </c:ext>
              </c:extLst>
              <c:f>('DATA-whiteyellow'!$AF$14:$AG$14,'DATA-whiteyellow'!$AI$14:$AO$14)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'DATA-whiteyellow'!$AE$95:$AO$95</c15:sqref>
                  </c15:fullRef>
                </c:ext>
              </c:extLst>
              <c:f>('DATA-whiteyellow'!$AE$95:$AF$95,'DATA-whiteyellow'!$AH$95:$AO$95)</c:f>
              <c:numCache>
                <c:formatCode>0.0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5F7B-4038-9474-5284650FC5B7}"/>
            </c:ext>
          </c:extLst>
        </c:ser>
        <c:ser>
          <c:idx val="1"/>
          <c:order val="1"/>
          <c:tx>
            <c:v>GEELMIELIES</c:v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'DATA-whiteyellow'!$AF$14:$AO$14</c15:sqref>
                  </c15:fullRef>
                </c:ext>
              </c:extLst>
              <c:f>('DATA-whiteyellow'!$AF$14:$AG$14,'DATA-whiteyellow'!$AI$14:$AO$14)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'DATA-whiteyellow'!$AF$115:$AO$115</c15:sqref>
                  </c15:fullRef>
                </c:ext>
              </c:extLst>
              <c:f>('DATA-whiteyellow'!$AF$115:$AG$115,'DATA-whiteyellow'!$AI$115:$AO$115)</c:f>
              <c:numCache>
                <c:formatCode>0.000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5F7B-4038-9474-5284650FC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22832"/>
        <c:axId val="1"/>
      </c:barChart>
      <c:catAx>
        <c:axId val="10042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962780533490582"/>
              <c:y val="0.894556996864753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 TON</a:t>
                </a:r>
              </a:p>
            </c:rich>
          </c:tx>
          <c:layout>
            <c:manualLayout>
              <c:xMode val="edge"/>
              <c:yMode val="edge"/>
              <c:x val="1.1364424711228277E-2"/>
              <c:y val="0.3741493749451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283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67536161504042"/>
          <c:y val="0.94810170005345074"/>
          <c:w val="0.77081974747649951"/>
          <c:h val="3.92402412464399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 PRODUKSIE VAN MIELIES IN DIE VRYSTAAT</a:t>
            </a:r>
          </a:p>
        </c:rich>
      </c:tx>
      <c:layout>
        <c:manualLayout>
          <c:xMode val="edge"/>
          <c:yMode val="edge"/>
          <c:x val="0.17650109264976238"/>
          <c:y val="2.24313716104635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00344069454921"/>
          <c:y val="0.11978193347371828"/>
          <c:w val="0.87177893837716058"/>
          <c:h val="0.65508403266984161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5859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41275">
                <a:solidFill>
                  <a:srgbClr val="AE9344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'DATA-whiteyellow'!$D$14:$AP$14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'DATA-whiteyellow'!$D$83:$AP$83</c:f>
              <c:numCache>
                <c:formatCode>0.0</c:formatCode>
                <c:ptCount val="14"/>
                <c:pt idx="0">
                  <c:v>2574</c:v>
                </c:pt>
                <c:pt idx="1">
                  <c:v>3759.5</c:v>
                </c:pt>
                <c:pt idx="2">
                  <c:v>2236</c:v>
                </c:pt>
                <c:pt idx="3">
                  <c:v>1190.5</c:v>
                </c:pt>
                <c:pt idx="4">
                  <c:v>5110</c:v>
                </c:pt>
                <c:pt idx="5">
                  <c:v>3350</c:v>
                </c:pt>
                <c:pt idx="6">
                  <c:v>2795</c:v>
                </c:pt>
                <c:pt idx="7">
                  <c:v>4700</c:v>
                </c:pt>
                <c:pt idx="8">
                  <c:v>4492</c:v>
                </c:pt>
                <c:pt idx="9">
                  <c:v>3801.9</c:v>
                </c:pt>
                <c:pt idx="10">
                  <c:v>4446</c:v>
                </c:pt>
                <c:pt idx="11">
                  <c:v>3385</c:v>
                </c:pt>
                <c:pt idx="12" formatCode="0.00">
                  <c:v>4292.5</c:v>
                </c:pt>
                <c:pt idx="13" formatCode="0.00">
                  <c:v>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1-45D2-91FD-C48C3C528481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58595B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'DATA-whiteyellow'!$D$14:$AP$14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'DATA-whiteyellow'!$D$103:$AP$103</c:f>
              <c:numCache>
                <c:formatCode>0.0</c:formatCode>
                <c:ptCount val="14"/>
                <c:pt idx="0">
                  <c:v>2310.8000000000002</c:v>
                </c:pt>
                <c:pt idx="1">
                  <c:v>2487.75</c:v>
                </c:pt>
                <c:pt idx="2">
                  <c:v>1708.5</c:v>
                </c:pt>
                <c:pt idx="3">
                  <c:v>1023</c:v>
                </c:pt>
                <c:pt idx="4">
                  <c:v>2252</c:v>
                </c:pt>
                <c:pt idx="5">
                  <c:v>1925</c:v>
                </c:pt>
                <c:pt idx="6">
                  <c:v>1758</c:v>
                </c:pt>
                <c:pt idx="7">
                  <c:v>2209</c:v>
                </c:pt>
                <c:pt idx="8">
                  <c:v>2542</c:v>
                </c:pt>
                <c:pt idx="9">
                  <c:v>2547.1999999999998</c:v>
                </c:pt>
                <c:pt idx="10">
                  <c:v>2686.7</c:v>
                </c:pt>
                <c:pt idx="11">
                  <c:v>1992</c:v>
                </c:pt>
                <c:pt idx="12" formatCode="0.00">
                  <c:v>2484</c:v>
                </c:pt>
                <c:pt idx="13" formatCode="0.00">
                  <c:v>2359.5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A1-45D2-91FD-C48C3C528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22832"/>
        <c:axId val="1"/>
      </c:barChart>
      <c:catAx>
        <c:axId val="10042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962780533490582"/>
              <c:y val="0.894556996864753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 TON</a:t>
                </a:r>
              </a:p>
            </c:rich>
          </c:tx>
          <c:layout>
            <c:manualLayout>
              <c:xMode val="edge"/>
              <c:yMode val="edge"/>
              <c:x val="1.1364424711228277E-2"/>
              <c:y val="0.3741493749451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283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67536161504042"/>
          <c:y val="0.94810170005345074"/>
          <c:w val="0.77081974747649951"/>
          <c:h val="3.92402412464399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PRODUKSIE VAN MIELIES IN KWAZULU-NATAL</a:t>
            </a:r>
          </a:p>
        </c:rich>
      </c:tx>
      <c:layout>
        <c:manualLayout>
          <c:xMode val="edge"/>
          <c:yMode val="edge"/>
          <c:x val="0.23488891394082348"/>
          <c:y val="4.06367422157336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63070077864296E-2"/>
          <c:y val="0.12585034013605442"/>
          <c:w val="0.90211345939933263"/>
          <c:h val="0.6530612244897958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41275">
                <a:solidFill>
                  <a:srgbClr val="AE9344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'DATA-whiteyellow'!$W$78:$AP$78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'DATA-whiteyellow'!$W$85:$AP$85</c:f>
              <c:numCache>
                <c:formatCode>0.0</c:formatCode>
                <c:ptCount val="14"/>
                <c:pt idx="0">
                  <c:v>284</c:v>
                </c:pt>
                <c:pt idx="1">
                  <c:v>266.60000000000002</c:v>
                </c:pt>
                <c:pt idx="2">
                  <c:v>224</c:v>
                </c:pt>
                <c:pt idx="3">
                  <c:v>215</c:v>
                </c:pt>
                <c:pt idx="4">
                  <c:v>350</c:v>
                </c:pt>
                <c:pt idx="5">
                  <c:v>280</c:v>
                </c:pt>
                <c:pt idx="6">
                  <c:v>270</c:v>
                </c:pt>
                <c:pt idx="7">
                  <c:v>298.39999999999998</c:v>
                </c:pt>
                <c:pt idx="8">
                  <c:v>310</c:v>
                </c:pt>
                <c:pt idx="9">
                  <c:v>322.39999999999998</c:v>
                </c:pt>
                <c:pt idx="10">
                  <c:v>298.89999999999998</c:v>
                </c:pt>
                <c:pt idx="11">
                  <c:v>286.7</c:v>
                </c:pt>
                <c:pt idx="12" formatCode="0.00">
                  <c:v>315</c:v>
                </c:pt>
                <c:pt idx="13" formatCode="0.00">
                  <c:v>286.7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B-4D59-88A9-A412125EA8F6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3B6367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'DATA-whiteyellow'!$W$78:$AP$78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'DATA-whiteyellow'!$W$105:$AP$105</c:f>
              <c:numCache>
                <c:formatCode>0.0</c:formatCode>
                <c:ptCount val="14"/>
                <c:pt idx="0">
                  <c:v>315</c:v>
                </c:pt>
                <c:pt idx="1">
                  <c:v>292.5</c:v>
                </c:pt>
                <c:pt idx="2">
                  <c:v>283.5</c:v>
                </c:pt>
                <c:pt idx="3">
                  <c:v>307</c:v>
                </c:pt>
                <c:pt idx="4">
                  <c:v>390</c:v>
                </c:pt>
                <c:pt idx="5">
                  <c:v>380</c:v>
                </c:pt>
                <c:pt idx="6">
                  <c:v>399.6</c:v>
                </c:pt>
                <c:pt idx="7">
                  <c:v>434.5</c:v>
                </c:pt>
                <c:pt idx="8">
                  <c:v>451</c:v>
                </c:pt>
                <c:pt idx="9">
                  <c:v>489.7</c:v>
                </c:pt>
                <c:pt idx="10">
                  <c:v>533</c:v>
                </c:pt>
                <c:pt idx="11">
                  <c:v>576.20000000000005</c:v>
                </c:pt>
                <c:pt idx="12" formatCode="0.00">
                  <c:v>600.6</c:v>
                </c:pt>
                <c:pt idx="13" formatCode="0.00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B-4D59-88A9-A412125EA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23312"/>
        <c:axId val="1"/>
      </c:barChart>
      <c:catAx>
        <c:axId val="10042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652921826401665"/>
              <c:y val="0.894556996864753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 TON</a:t>
                </a:r>
              </a:p>
            </c:rich>
          </c:tx>
          <c:layout>
            <c:manualLayout>
              <c:xMode val="edge"/>
              <c:yMode val="edge"/>
              <c:x val="1.1363991120052727E-2"/>
              <c:y val="0.3741493749451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42331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46015008035892"/>
          <c:y val="0.94303783835531185"/>
          <c:w val="0.71949816157341573"/>
          <c:h val="3.92402412464399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 PRODUKSIE VAN MIELIES IN MPUMALANGA</a:t>
            </a:r>
          </a:p>
        </c:rich>
      </c:tx>
      <c:layout>
        <c:manualLayout>
          <c:xMode val="edge"/>
          <c:yMode val="edge"/>
          <c:x val="0.26013056875599805"/>
          <c:y val="3.2545532872220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875417130144601E-2"/>
          <c:y val="0.141156462585034"/>
          <c:w val="0.89543937708565069"/>
          <c:h val="0.65136054421768708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'DATA-whiteyellow'!$W$78:$AP$78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'DATA-whiteyellow'!$W$86:$AP$86</c:f>
              <c:numCache>
                <c:formatCode>0.0</c:formatCode>
                <c:ptCount val="14"/>
                <c:pt idx="0">
                  <c:v>1020</c:v>
                </c:pt>
                <c:pt idx="1">
                  <c:v>907.2</c:v>
                </c:pt>
                <c:pt idx="2">
                  <c:v>824</c:v>
                </c:pt>
                <c:pt idx="3">
                  <c:v>752</c:v>
                </c:pt>
                <c:pt idx="4">
                  <c:v>1088</c:v>
                </c:pt>
                <c:pt idx="5">
                  <c:v>812</c:v>
                </c:pt>
                <c:pt idx="6">
                  <c:v>797.5</c:v>
                </c:pt>
                <c:pt idx="7">
                  <c:v>872</c:v>
                </c:pt>
                <c:pt idx="8">
                  <c:v>1100.5</c:v>
                </c:pt>
                <c:pt idx="9">
                  <c:v>1072.5</c:v>
                </c:pt>
                <c:pt idx="10">
                  <c:v>1032.9000000000001</c:v>
                </c:pt>
                <c:pt idx="11">
                  <c:v>984</c:v>
                </c:pt>
                <c:pt idx="12" formatCode="0.00">
                  <c:v>1093.5</c:v>
                </c:pt>
                <c:pt idx="13" formatCode="0.00">
                  <c:v>1014.8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2-433F-A12E-5856520872E7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'DATA-whiteyellow'!$W$78:$AP$78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'DATA-whiteyellow'!$W$106:$AP$106</c:f>
              <c:numCache>
                <c:formatCode>0.0</c:formatCode>
                <c:ptCount val="14"/>
                <c:pt idx="0">
                  <c:v>1985</c:v>
                </c:pt>
                <c:pt idx="1">
                  <c:v>1875</c:v>
                </c:pt>
                <c:pt idx="2">
                  <c:v>1605.3</c:v>
                </c:pt>
                <c:pt idx="3">
                  <c:v>1567</c:v>
                </c:pt>
                <c:pt idx="4">
                  <c:v>2342.5</c:v>
                </c:pt>
                <c:pt idx="5">
                  <c:v>2005</c:v>
                </c:pt>
                <c:pt idx="6">
                  <c:v>1977.3</c:v>
                </c:pt>
                <c:pt idx="7">
                  <c:v>2347.5</c:v>
                </c:pt>
                <c:pt idx="8">
                  <c:v>2820</c:v>
                </c:pt>
                <c:pt idx="9">
                  <c:v>2537.5</c:v>
                </c:pt>
                <c:pt idx="10">
                  <c:v>2587.1999999999998</c:v>
                </c:pt>
                <c:pt idx="11">
                  <c:v>2490</c:v>
                </c:pt>
                <c:pt idx="12" formatCode="0.00">
                  <c:v>2950.3</c:v>
                </c:pt>
                <c:pt idx="13" formatCode="0.00">
                  <c:v>2612.8000000000002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C2-433F-A12E-585652087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66192"/>
        <c:axId val="1"/>
      </c:barChart>
      <c:catAx>
        <c:axId val="9916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342947494999258"/>
              <c:y val="0.90669251449951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 TON</a:t>
                </a:r>
              </a:p>
            </c:rich>
          </c:tx>
          <c:layout>
            <c:manualLayout>
              <c:xMode val="edge"/>
              <c:yMode val="edge"/>
              <c:x val="5.1652271439638336E-3"/>
              <c:y val="0.3877551875164540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6619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207765328893362"/>
          <c:y val="0.95187336955221025"/>
          <c:w val="0.62483017678957542"/>
          <c:h val="3.2910912731653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DIE VRYSTAAT</a:t>
            </a:r>
          </a:p>
        </c:rich>
      </c:tx>
      <c:layout>
        <c:manualLayout>
          <c:xMode val="edge"/>
          <c:yMode val="edge"/>
          <c:x val="0.24016181622671617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76640711902107E-2"/>
          <c:y val="0.12585034013605442"/>
          <c:w val="0.90989988876529482"/>
          <c:h val="0.6530612244897958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'DATA-whiteyellow'!$W$142:$AJ$142</c:f>
              <c:numCache>
                <c:formatCode>0.0</c:formatCode>
                <c:ptCount val="11"/>
                <c:pt idx="0">
                  <c:v>3.5503448275862071</c:v>
                </c:pt>
                <c:pt idx="1">
                  <c:v>5.15</c:v>
                </c:pt>
                <c:pt idx="2">
                  <c:v>3.1492957746478871</c:v>
                </c:pt>
                <c:pt idx="3">
                  <c:v>3.0525641025641024</c:v>
                </c:pt>
                <c:pt idx="4">
                  <c:v>6.3478260869565215</c:v>
                </c:pt>
                <c:pt idx="5">
                  <c:v>5.2018633540372674</c:v>
                </c:pt>
                <c:pt idx="6">
                  <c:v>4.3</c:v>
                </c:pt>
                <c:pt idx="7">
                  <c:v>5.4970760233918128</c:v>
                </c:pt>
                <c:pt idx="8">
                  <c:v>4.9498622589531678</c:v>
                </c:pt>
                <c:pt idx="9">
                  <c:v>4.6000000000000005</c:v>
                </c:pt>
                <c:pt idx="1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5-459E-886E-6127C0C2FC43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'DATA-whiteyellow'!$W$165:$AJ$165</c:f>
              <c:numCache>
                <c:formatCode>0.0</c:formatCode>
                <c:ptCount val="11"/>
                <c:pt idx="0">
                  <c:v>4.5758415841584164</c:v>
                </c:pt>
                <c:pt idx="1">
                  <c:v>5.35</c:v>
                </c:pt>
                <c:pt idx="2">
                  <c:v>3.35</c:v>
                </c:pt>
                <c:pt idx="3">
                  <c:v>3.3</c:v>
                </c:pt>
                <c:pt idx="4">
                  <c:v>6.3436619718309863</c:v>
                </c:pt>
                <c:pt idx="5">
                  <c:v>4.6951219512195124</c:v>
                </c:pt>
                <c:pt idx="6">
                  <c:v>4.6263157894736846</c:v>
                </c:pt>
                <c:pt idx="7">
                  <c:v>6.0520547945205481</c:v>
                </c:pt>
                <c:pt idx="8">
                  <c:v>6.0523809523809522</c:v>
                </c:pt>
                <c:pt idx="9">
                  <c:v>6.3999999999999995</c:v>
                </c:pt>
                <c:pt idx="10">
                  <c:v>6.6999999999999993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15-459E-886E-6127C0C2F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45216"/>
        <c:axId val="1"/>
      </c:barChart>
      <c:catAx>
        <c:axId val="9814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239666076982671"/>
              <c:y val="0.89455751993264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23468528698063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45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4119723195393528"/>
          <c:y val="0.94703651430363656"/>
          <c:w val="0.8309855816481091"/>
          <c:h val="0.98234536720645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KWAZULU-NATAL</a:t>
            </a:r>
          </a:p>
        </c:rich>
      </c:tx>
      <c:layout>
        <c:manualLayout>
          <c:xMode val="edge"/>
          <c:yMode val="edge"/>
          <c:x val="0.20882184605778903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76640711902107E-2"/>
          <c:y val="0.12585034013605442"/>
          <c:w val="0.90989988876529482"/>
          <c:h val="0.6530612244897958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'DATA-whiteyellow'!$W$144:$AJ$144</c:f>
              <c:numCache>
                <c:formatCode>0.0</c:formatCode>
                <c:ptCount val="11"/>
                <c:pt idx="0">
                  <c:v>6.042553191489362</c:v>
                </c:pt>
                <c:pt idx="1">
                  <c:v>6.2</c:v>
                </c:pt>
                <c:pt idx="2">
                  <c:v>5.6</c:v>
                </c:pt>
                <c:pt idx="3">
                  <c:v>5.6578947368421053</c:v>
                </c:pt>
                <c:pt idx="4">
                  <c:v>7</c:v>
                </c:pt>
                <c:pt idx="5">
                  <c:v>6.2222222222222223</c:v>
                </c:pt>
                <c:pt idx="6">
                  <c:v>6</c:v>
                </c:pt>
                <c:pt idx="7">
                  <c:v>6.3489361702127658</c:v>
                </c:pt>
                <c:pt idx="8">
                  <c:v>6.2</c:v>
                </c:pt>
                <c:pt idx="9">
                  <c:v>6.1999999999999993</c:v>
                </c:pt>
                <c:pt idx="1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3-4A5E-915F-CF97335F2246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'DATA-whiteyellow'!$W$167:$AJ$167</c:f>
              <c:numCache>
                <c:formatCode>0.0</c:formatCode>
                <c:ptCount val="11"/>
                <c:pt idx="0">
                  <c:v>6.5625</c:v>
                </c:pt>
                <c:pt idx="1">
                  <c:v>6.5</c:v>
                </c:pt>
                <c:pt idx="2">
                  <c:v>6.3</c:v>
                </c:pt>
                <c:pt idx="3">
                  <c:v>6.395833333333333</c:v>
                </c:pt>
                <c:pt idx="4">
                  <c:v>7.8</c:v>
                </c:pt>
                <c:pt idx="5">
                  <c:v>7.6</c:v>
                </c:pt>
                <c:pt idx="6">
                  <c:v>7.4</c:v>
                </c:pt>
                <c:pt idx="7">
                  <c:v>7.9</c:v>
                </c:pt>
                <c:pt idx="8">
                  <c:v>8.1999999999999993</c:v>
                </c:pt>
                <c:pt idx="9">
                  <c:v>8.2999999999999989</c:v>
                </c:pt>
                <c:pt idx="1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3-4A5E-915F-CF97335F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33696"/>
        <c:axId val="1"/>
      </c:barChart>
      <c:catAx>
        <c:axId val="9813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239680530021858"/>
              <c:y val="0.89455751993264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23468941382327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33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2575748378369006"/>
          <c:y val="0.94810165238779098"/>
          <c:w val="0.8305921699214911"/>
          <c:h val="0.981012603377407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MPUMALANGA</a:t>
            </a:r>
          </a:p>
        </c:rich>
      </c:tx>
      <c:layout>
        <c:manualLayout>
          <c:xMode val="edge"/>
          <c:yMode val="edge"/>
          <c:x val="0.24016181622671617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76640711902107E-2"/>
          <c:y val="0.12585034013605442"/>
          <c:w val="0.90989988876529482"/>
          <c:h val="0.6530612244897958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'DATA-whiteyellow'!$W$145:$AJ$145</c:f>
              <c:numCache>
                <c:formatCode>0.0</c:formatCode>
                <c:ptCount val="11"/>
                <c:pt idx="0">
                  <c:v>6</c:v>
                </c:pt>
                <c:pt idx="1">
                  <c:v>5.4</c:v>
                </c:pt>
                <c:pt idx="2">
                  <c:v>5.3506493506493502</c:v>
                </c:pt>
                <c:pt idx="3">
                  <c:v>4.7</c:v>
                </c:pt>
                <c:pt idx="4">
                  <c:v>6.8</c:v>
                </c:pt>
                <c:pt idx="5">
                  <c:v>5.8</c:v>
                </c:pt>
                <c:pt idx="6">
                  <c:v>5.5</c:v>
                </c:pt>
                <c:pt idx="7">
                  <c:v>5.45</c:v>
                </c:pt>
                <c:pt idx="8">
                  <c:v>6.6696969696969699</c:v>
                </c:pt>
                <c:pt idx="9">
                  <c:v>6.5</c:v>
                </c:pt>
                <c:pt idx="10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0-4785-A7F3-9109B830EDCA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'DATA-whiteyellow'!$W$168:$AJ$168</c:f>
              <c:numCache>
                <c:formatCode>0.0</c:formatCode>
                <c:ptCount val="11"/>
                <c:pt idx="0">
                  <c:v>6.6166666666666663</c:v>
                </c:pt>
                <c:pt idx="1">
                  <c:v>5.6475903614457827</c:v>
                </c:pt>
                <c:pt idx="2">
                  <c:v>5.0961904761904764</c:v>
                </c:pt>
                <c:pt idx="3">
                  <c:v>4.7484848484848481</c:v>
                </c:pt>
                <c:pt idx="4">
                  <c:v>7.0984848484848486</c:v>
                </c:pt>
                <c:pt idx="5">
                  <c:v>5.8970588235294121</c:v>
                </c:pt>
                <c:pt idx="6">
                  <c:v>5.85</c:v>
                </c:pt>
                <c:pt idx="7">
                  <c:v>6.6501416430594897</c:v>
                </c:pt>
                <c:pt idx="8">
                  <c:v>7.833333333333333</c:v>
                </c:pt>
                <c:pt idx="9">
                  <c:v>7.25</c:v>
                </c:pt>
                <c:pt idx="10">
                  <c:v>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0-4785-A7F3-9109B830E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48096"/>
        <c:axId val="1"/>
      </c:barChart>
      <c:catAx>
        <c:axId val="9814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239666076982671"/>
              <c:y val="0.89455751993264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23468941382327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48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1720764392336422"/>
          <c:y val="0.94810165238779098"/>
          <c:w val="0.83881609374819344"/>
          <c:h val="0.981012603377407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DIE WES-KAAP</a:t>
            </a:r>
          </a:p>
        </c:rich>
      </c:tx>
      <c:layout>
        <c:manualLayout>
          <c:xMode val="edge"/>
          <c:yMode val="edge"/>
          <c:x val="0.24016181622671617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63070077864296E-2"/>
          <c:y val="0.12585034013605442"/>
          <c:w val="0.90211345939933263"/>
          <c:h val="0.6530612244897958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'DATA-whiteyellow'!$W$140:$AJ$140</c:f>
              <c:numCache>
                <c:formatCode>0.0</c:formatCode>
                <c:ptCount val="11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9</c:v>
                </c:pt>
                <c:pt idx="7">
                  <c:v>9</c:v>
                </c:pt>
                <c:pt idx="8">
                  <c:v>9.6</c:v>
                </c:pt>
                <c:pt idx="9">
                  <c:v>9.5</c:v>
                </c:pt>
                <c:pt idx="1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B-4719-8933-C18935D91836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'DATA-whiteyellow'!$W$163:$AJ$163</c:f>
              <c:numCache>
                <c:formatCode>0.0</c:formatCode>
                <c:ptCount val="11"/>
                <c:pt idx="0">
                  <c:v>10</c:v>
                </c:pt>
                <c:pt idx="1">
                  <c:v>9.5</c:v>
                </c:pt>
                <c:pt idx="2">
                  <c:v>9.0000000000000018</c:v>
                </c:pt>
                <c:pt idx="3">
                  <c:v>10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9.5142857142857142</c:v>
                </c:pt>
                <c:pt idx="9">
                  <c:v>9.4</c:v>
                </c:pt>
                <c:pt idx="10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8B-4719-8933-C18935D9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95952"/>
        <c:axId val="1"/>
      </c:barChart>
      <c:catAx>
        <c:axId val="9919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652921826401665"/>
              <c:y val="0.89455751993264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23468941382327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95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4177636523408147"/>
          <c:y val="0.94683533072516879"/>
          <c:w val="0.83223692578075337"/>
          <c:h val="0.979746281714785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 PRODUKSIE VAN MIELIES IN OOS KAAP</a:t>
            </a:r>
          </a:p>
        </c:rich>
      </c:tx>
      <c:layout>
        <c:manualLayout>
          <c:xMode val="edge"/>
          <c:yMode val="edge"/>
          <c:x val="0.26013056875599805"/>
          <c:y val="3.2545532872220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875417130144601E-2"/>
          <c:y val="0.141156462585034"/>
          <c:w val="0.89543937708565069"/>
          <c:h val="0.65136054421768708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3B6367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'DATA-whiteyellow'!$W$78:$AP$78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'DATA-whiteyellow'!$W$84:$AP$84</c:f>
              <c:numCache>
                <c:formatCode>0.0</c:formatCode>
                <c:ptCount val="14"/>
                <c:pt idx="0">
                  <c:v>18.2</c:v>
                </c:pt>
                <c:pt idx="1">
                  <c:v>13.75</c:v>
                </c:pt>
                <c:pt idx="2">
                  <c:v>15.6</c:v>
                </c:pt>
                <c:pt idx="3">
                  <c:v>10</c:v>
                </c:pt>
                <c:pt idx="4">
                  <c:v>30.8</c:v>
                </c:pt>
                <c:pt idx="5">
                  <c:v>21.7</c:v>
                </c:pt>
                <c:pt idx="6">
                  <c:v>23</c:v>
                </c:pt>
                <c:pt idx="7">
                  <c:v>35.200000000000003</c:v>
                </c:pt>
                <c:pt idx="8">
                  <c:v>39</c:v>
                </c:pt>
                <c:pt idx="9">
                  <c:v>40.799999999999997</c:v>
                </c:pt>
                <c:pt idx="10">
                  <c:v>40.25</c:v>
                </c:pt>
                <c:pt idx="11">
                  <c:v>40.799999999999997</c:v>
                </c:pt>
                <c:pt idx="12" formatCode="0.00">
                  <c:v>42.6</c:v>
                </c:pt>
                <c:pt idx="13" formatCode="0.00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C-4246-9877-CF0741185857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AE9344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'DATA-whiteyellow'!$W$78:$AP$78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'DATA-whiteyellow'!$W$104:$AP$104</c:f>
              <c:numCache>
                <c:formatCode>0.0</c:formatCode>
                <c:ptCount val="14"/>
                <c:pt idx="0">
                  <c:v>90</c:v>
                </c:pt>
                <c:pt idx="1">
                  <c:v>97.6</c:v>
                </c:pt>
                <c:pt idx="2">
                  <c:v>84</c:v>
                </c:pt>
                <c:pt idx="3">
                  <c:v>66</c:v>
                </c:pt>
                <c:pt idx="4">
                  <c:v>66.5</c:v>
                </c:pt>
                <c:pt idx="5">
                  <c:v>71.5</c:v>
                </c:pt>
                <c:pt idx="6">
                  <c:v>69.75</c:v>
                </c:pt>
                <c:pt idx="7">
                  <c:v>119</c:v>
                </c:pt>
                <c:pt idx="8">
                  <c:v>133.19999999999999</c:v>
                </c:pt>
                <c:pt idx="9">
                  <c:v>157.85</c:v>
                </c:pt>
                <c:pt idx="10">
                  <c:v>192.5</c:v>
                </c:pt>
                <c:pt idx="11">
                  <c:v>191.7</c:v>
                </c:pt>
                <c:pt idx="12" formatCode="0.00">
                  <c:v>232.4</c:v>
                </c:pt>
                <c:pt idx="13" formatCode="0.00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5C-4246-9877-CF074118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66192"/>
        <c:axId val="1"/>
      </c:barChart>
      <c:catAx>
        <c:axId val="9916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342947494999258"/>
              <c:y val="0.90669251449951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 TON</a:t>
                </a:r>
              </a:p>
            </c:rich>
          </c:tx>
          <c:layout>
            <c:manualLayout>
              <c:xMode val="edge"/>
              <c:yMode val="edge"/>
              <c:x val="5.1652271439638336E-3"/>
              <c:y val="0.3877551875164540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66192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526187033846496E-2"/>
          <c:y val="0.93164540107106053"/>
          <c:w val="0.97821717063605051"/>
          <c:h val="5.31389032103619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DIE NOORD-KAAP</a:t>
            </a:r>
          </a:p>
        </c:rich>
      </c:tx>
      <c:layout>
        <c:manualLayout>
          <c:xMode val="edge"/>
          <c:yMode val="edge"/>
          <c:x val="0.24016181622671617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63070077864296E-2"/>
          <c:y val="0.12585034013605442"/>
          <c:w val="0.7330367074527252"/>
          <c:h val="0.70068027210884354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'DATA-whiteyellow'!$W$141:$AJ$141</c:f>
              <c:numCache>
                <c:formatCode>0.0</c:formatCode>
                <c:ptCount val="11"/>
                <c:pt idx="0">
                  <c:v>11.5</c:v>
                </c:pt>
                <c:pt idx="1">
                  <c:v>11.5</c:v>
                </c:pt>
                <c:pt idx="2">
                  <c:v>10</c:v>
                </c:pt>
                <c:pt idx="3">
                  <c:v>9.3333333333333339</c:v>
                </c:pt>
                <c:pt idx="4">
                  <c:v>13.200000000000001</c:v>
                </c:pt>
                <c:pt idx="5">
                  <c:v>11.472222222222221</c:v>
                </c:pt>
                <c:pt idx="6">
                  <c:v>11.617647058823529</c:v>
                </c:pt>
                <c:pt idx="7">
                  <c:v>11.852941176470587</c:v>
                </c:pt>
                <c:pt idx="8">
                  <c:v>11.852941176470587</c:v>
                </c:pt>
                <c:pt idx="9">
                  <c:v>12</c:v>
                </c:pt>
                <c:pt idx="1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A-4CF6-AD43-0A916EA73CAF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'DATA-whiteyellow'!$W$164:$AJ$164</c:f>
              <c:numCache>
                <c:formatCode>0.0</c:formatCode>
                <c:ptCount val="11"/>
                <c:pt idx="0">
                  <c:v>12.745098039215685</c:v>
                </c:pt>
                <c:pt idx="1">
                  <c:v>13.299999999999999</c:v>
                </c:pt>
                <c:pt idx="2">
                  <c:v>14</c:v>
                </c:pt>
                <c:pt idx="3">
                  <c:v>13.5</c:v>
                </c:pt>
                <c:pt idx="4">
                  <c:v>14.8</c:v>
                </c:pt>
                <c:pt idx="5">
                  <c:v>14.604651162790697</c:v>
                </c:pt>
                <c:pt idx="6">
                  <c:v>14.5</c:v>
                </c:pt>
                <c:pt idx="7">
                  <c:v>14.707656612529002</c:v>
                </c:pt>
                <c:pt idx="8">
                  <c:v>15.299999999999999</c:v>
                </c:pt>
                <c:pt idx="9">
                  <c:v>16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9A-4CF6-AD43-0A916EA73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21696"/>
        <c:axId val="1"/>
      </c:barChart>
      <c:catAx>
        <c:axId val="9812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43181865482673698"/>
              <c:y val="0.90669250070156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472787599663249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2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DIE OOS-KAAP</a:t>
            </a:r>
          </a:p>
        </c:rich>
      </c:tx>
      <c:layout>
        <c:manualLayout>
          <c:xMode val="edge"/>
          <c:yMode val="edge"/>
          <c:x val="0.24016181622671617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76640711902107E-2"/>
          <c:y val="0.12585034013605442"/>
          <c:w val="0.90989988876529482"/>
          <c:h val="0.6530612244897958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'DATA-whiteyellow'!$W$143:$AJ$143</c:f>
              <c:numCache>
                <c:formatCode>0.0</c:formatCode>
                <c:ptCount val="11"/>
                <c:pt idx="0">
                  <c:v>4.9189189189189184</c:v>
                </c:pt>
                <c:pt idx="1">
                  <c:v>5.5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6.2</c:v>
                </c:pt>
                <c:pt idx="6">
                  <c:v>6.052631578947369</c:v>
                </c:pt>
                <c:pt idx="7">
                  <c:v>6.4</c:v>
                </c:pt>
                <c:pt idx="8">
                  <c:v>6.5</c:v>
                </c:pt>
                <c:pt idx="9">
                  <c:v>6.8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0-44F3-9170-FABEC2D5DC7E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'DATA-whiteyellow'!$W$166:$AJ$166</c:f>
              <c:numCache>
                <c:formatCode>0.0</c:formatCode>
                <c:ptCount val="11"/>
                <c:pt idx="0">
                  <c:v>6</c:v>
                </c:pt>
                <c:pt idx="1">
                  <c:v>6.1</c:v>
                </c:pt>
                <c:pt idx="2">
                  <c:v>6</c:v>
                </c:pt>
                <c:pt idx="3">
                  <c:v>5.5</c:v>
                </c:pt>
                <c:pt idx="4">
                  <c:v>7</c:v>
                </c:pt>
                <c:pt idx="5">
                  <c:v>6.5</c:v>
                </c:pt>
                <c:pt idx="6">
                  <c:v>6.8382352941176476</c:v>
                </c:pt>
                <c:pt idx="7">
                  <c:v>7</c:v>
                </c:pt>
                <c:pt idx="8">
                  <c:v>7.3999999999999995</c:v>
                </c:pt>
                <c:pt idx="9">
                  <c:v>7.6999999999999993</c:v>
                </c:pt>
                <c:pt idx="10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0-44F3-9170-FABEC2D5D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37536"/>
        <c:axId val="1"/>
      </c:barChart>
      <c:catAx>
        <c:axId val="9813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239666076982671"/>
              <c:y val="0.89455751993264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23468941382327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3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3920285707678612"/>
          <c:y val="0.94810165238779098"/>
          <c:w val="0.91506584804652735"/>
          <c:h val="0.981012603377407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DIE NOORDELIKE PROVINSIE</a:t>
            </a:r>
          </a:p>
        </c:rich>
      </c:tx>
      <c:layout>
        <c:manualLayout>
          <c:xMode val="edge"/>
          <c:yMode val="edge"/>
          <c:x val="0.20020219801819927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76640711902107E-2"/>
          <c:y val="0.12585034013605442"/>
          <c:w val="0.90989988876529482"/>
          <c:h val="0.6530612244897958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'DATA-whiteyellow'!$W$146:$AJ$146</c:f>
              <c:numCache>
                <c:formatCode>0.0</c:formatCode>
                <c:ptCount val="11"/>
                <c:pt idx="0">
                  <c:v>5.1333333333333337</c:v>
                </c:pt>
                <c:pt idx="1">
                  <c:v>6.1</c:v>
                </c:pt>
                <c:pt idx="2">
                  <c:v>5.5</c:v>
                </c:pt>
                <c:pt idx="3">
                  <c:v>5.6507936507936511</c:v>
                </c:pt>
                <c:pt idx="4">
                  <c:v>7.5</c:v>
                </c:pt>
                <c:pt idx="5">
                  <c:v>7.5</c:v>
                </c:pt>
                <c:pt idx="6">
                  <c:v>6.5</c:v>
                </c:pt>
                <c:pt idx="7">
                  <c:v>7</c:v>
                </c:pt>
                <c:pt idx="8">
                  <c:v>6.8</c:v>
                </c:pt>
                <c:pt idx="9">
                  <c:v>6.6</c:v>
                </c:pt>
                <c:pt idx="1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B3-44F7-870D-A2AAAEF70CF4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'DATA-whiteyellow'!$W$169:$AJ$169</c:f>
              <c:numCache>
                <c:formatCode>0.0</c:formatCode>
                <c:ptCount val="11"/>
                <c:pt idx="0">
                  <c:v>5.8723404255319149</c:v>
                </c:pt>
                <c:pt idx="1">
                  <c:v>6.2</c:v>
                </c:pt>
                <c:pt idx="2">
                  <c:v>5.9047619047619051</c:v>
                </c:pt>
                <c:pt idx="3">
                  <c:v>6</c:v>
                </c:pt>
                <c:pt idx="4">
                  <c:v>8</c:v>
                </c:pt>
                <c:pt idx="5">
                  <c:v>6.7476190476190467</c:v>
                </c:pt>
                <c:pt idx="6">
                  <c:v>6.5</c:v>
                </c:pt>
                <c:pt idx="7">
                  <c:v>7</c:v>
                </c:pt>
                <c:pt idx="8">
                  <c:v>8.1999999999999993</c:v>
                </c:pt>
                <c:pt idx="9">
                  <c:v>8.1</c:v>
                </c:pt>
                <c:pt idx="1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B3-44F7-870D-A2AAAEF70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38016"/>
        <c:axId val="1"/>
      </c:barChart>
      <c:catAx>
        <c:axId val="9813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239666076982671"/>
              <c:y val="0.89455751993264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23468941382327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3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8.3481910576155963E-2"/>
          <c:y val="0.94810165238779098"/>
          <c:w val="0.95612288552036728"/>
          <c:h val="0.981012603377407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GAUTENG</a:t>
            </a:r>
          </a:p>
        </c:rich>
      </c:tx>
      <c:layout>
        <c:manualLayout>
          <c:xMode val="edge"/>
          <c:yMode val="edge"/>
          <c:x val="0.24016181622671617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76640711902107E-2"/>
          <c:y val="0.12585034013605442"/>
          <c:w val="0.90989988876529482"/>
          <c:h val="0.65306122448979587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'DATA-whiteyellow'!$W$147:$AJ$147</c:f>
              <c:numCache>
                <c:formatCode>0.0</c:formatCode>
                <c:ptCount val="11"/>
                <c:pt idx="0">
                  <c:v>5</c:v>
                </c:pt>
                <c:pt idx="1">
                  <c:v>5.4946153846153845</c:v>
                </c:pt>
                <c:pt idx="2">
                  <c:v>4.3999999999999995</c:v>
                </c:pt>
                <c:pt idx="3">
                  <c:v>4.2244897959183669</c:v>
                </c:pt>
                <c:pt idx="4">
                  <c:v>6.5</c:v>
                </c:pt>
                <c:pt idx="5">
                  <c:v>5.5</c:v>
                </c:pt>
                <c:pt idx="6">
                  <c:v>5.3999999999999995</c:v>
                </c:pt>
                <c:pt idx="7">
                  <c:v>5.4</c:v>
                </c:pt>
                <c:pt idx="8">
                  <c:v>6.3999999999999995</c:v>
                </c:pt>
                <c:pt idx="9">
                  <c:v>6.4</c:v>
                </c:pt>
                <c:pt idx="1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E-4E2A-A258-54AF48980719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'DATA-whiteyellow'!$W$170:$AJ$170</c:f>
              <c:numCache>
                <c:formatCode>0.0</c:formatCode>
                <c:ptCount val="11"/>
                <c:pt idx="0">
                  <c:v>5.2873563218390807</c:v>
                </c:pt>
                <c:pt idx="1">
                  <c:v>5.4952830188679247</c:v>
                </c:pt>
                <c:pt idx="2">
                  <c:v>4.5</c:v>
                </c:pt>
                <c:pt idx="3">
                  <c:v>4.1964285714285712</c:v>
                </c:pt>
                <c:pt idx="4">
                  <c:v>6.9</c:v>
                </c:pt>
                <c:pt idx="5">
                  <c:v>5.75</c:v>
                </c:pt>
                <c:pt idx="6">
                  <c:v>5.8</c:v>
                </c:pt>
                <c:pt idx="7">
                  <c:v>6.6</c:v>
                </c:pt>
                <c:pt idx="8">
                  <c:v>7.6</c:v>
                </c:pt>
                <c:pt idx="9">
                  <c:v>7.2</c:v>
                </c:pt>
                <c:pt idx="10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BE-4E2A-A258-54AF4898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40896"/>
        <c:axId val="1"/>
      </c:barChart>
      <c:catAx>
        <c:axId val="9814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51239666076982671"/>
              <c:y val="0.894557519932649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23468941382327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40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7.9082983569785062E-2"/>
          <c:y val="0.94810165238779098"/>
          <c:w val="0.95905569623180364"/>
          <c:h val="0.981012603377407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OPBRENGS VAN MIELIES IN NOORDWES</a:t>
            </a:r>
          </a:p>
        </c:rich>
      </c:tx>
      <c:layout>
        <c:manualLayout>
          <c:xMode val="edge"/>
          <c:yMode val="edge"/>
          <c:x val="0.24016181622671617"/>
          <c:y val="2.0408887568299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76640711902107E-2"/>
          <c:y val="0.12585034013605442"/>
          <c:w val="0.74082313681868739"/>
          <c:h val="0.70068027210884354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'DATA-whiteyellow'!$W$148:$AJ$148</c:f>
              <c:numCache>
                <c:formatCode>0.0</c:formatCode>
                <c:ptCount val="11"/>
                <c:pt idx="0">
                  <c:v>2.049557522123894</c:v>
                </c:pt>
                <c:pt idx="1">
                  <c:v>4.3</c:v>
                </c:pt>
                <c:pt idx="2">
                  <c:v>2.2494623655913979</c:v>
                </c:pt>
                <c:pt idx="3">
                  <c:v>2.4</c:v>
                </c:pt>
                <c:pt idx="4">
                  <c:v>4.9980769230769226</c:v>
                </c:pt>
                <c:pt idx="5">
                  <c:v>4.5135135135135132</c:v>
                </c:pt>
                <c:pt idx="6">
                  <c:v>3.2666666666666666</c:v>
                </c:pt>
                <c:pt idx="7">
                  <c:v>4.6231578947368419</c:v>
                </c:pt>
                <c:pt idx="8">
                  <c:v>4.391752577319588</c:v>
                </c:pt>
                <c:pt idx="9">
                  <c:v>4.55</c:v>
                </c:pt>
                <c:pt idx="10">
                  <c:v>4.8000000000000007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6-409A-8B92-ACB3D8F1F160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'DATA-whiteyellow'!$W$171:$AJ$171</c:f>
              <c:numCache>
                <c:formatCode>0.0</c:formatCode>
                <c:ptCount val="11"/>
                <c:pt idx="0">
                  <c:v>2.6</c:v>
                </c:pt>
                <c:pt idx="1">
                  <c:v>4.5483870967741939</c:v>
                </c:pt>
                <c:pt idx="2">
                  <c:v>2.4</c:v>
                </c:pt>
                <c:pt idx="3">
                  <c:v>3.25</c:v>
                </c:pt>
                <c:pt idx="4">
                  <c:v>5.0999999999999996</c:v>
                </c:pt>
                <c:pt idx="5">
                  <c:v>3.895909090909091</c:v>
                </c:pt>
                <c:pt idx="6">
                  <c:v>4.2</c:v>
                </c:pt>
                <c:pt idx="7">
                  <c:v>5.8</c:v>
                </c:pt>
                <c:pt idx="8">
                  <c:v>5.8526315789473689</c:v>
                </c:pt>
                <c:pt idx="9">
                  <c:v>5.9</c:v>
                </c:pt>
                <c:pt idx="10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A6-409A-8B92-ACB3D8F1F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31776"/>
        <c:axId val="1"/>
      </c:barChart>
      <c:catAx>
        <c:axId val="9813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42768595280215527"/>
              <c:y val="0.90669250070156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3557528877173E-2"/>
              <c:y val="0.4472787599663249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31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5.7517025680160025E-2"/>
          <c:y val="0.93280757358160415"/>
          <c:w val="0.93368497577670639"/>
          <c:h val="0.98786316215190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Witmielie Obrengs</a:t>
            </a:r>
          </a:p>
        </c:rich>
      </c:tx>
      <c:layout>
        <c:manualLayout>
          <c:xMode val="edge"/>
          <c:yMode val="edge"/>
          <c:x val="0.42502577074238779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2957600827302E-2"/>
          <c:y val="0.12585034013605442"/>
          <c:w val="0.76835573940020685"/>
          <c:h val="0.70068027210884354"/>
        </c:manualLayout>
      </c:layout>
      <c:lineChart>
        <c:grouping val="standard"/>
        <c:varyColors val="0"/>
        <c:ser>
          <c:idx val="0"/>
          <c:order val="0"/>
          <c:tx>
            <c:v>Witmielies</c:v>
          </c:tx>
          <c:trendline>
            <c:spPr>
              <a:ln w="38100">
                <a:solidFill>
                  <a:srgbClr val="FFFF99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'DATA-whiteyellow'!$W$137:$AJ$137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'DATA-whiteyellow'!$W$150:$AJ$150</c:f>
              <c:numCache>
                <c:formatCode>0.00</c:formatCode>
                <c:ptCount val="11"/>
                <c:pt idx="0" formatCode="0.0">
                  <c:v>3.4667944595597326</c:v>
                </c:pt>
                <c:pt idx="1">
                  <c:v>4.9703455389375968</c:v>
                </c:pt>
                <c:pt idx="2">
                  <c:v>3.2699147128897477</c:v>
                </c:pt>
                <c:pt idx="3">
                  <c:v>3.3589554077358956</c:v>
                </c:pt>
                <c:pt idx="4">
                  <c:v>6.0349339662832451</c:v>
                </c:pt>
                <c:pt idx="5">
                  <c:v>5.157321977762007</c:v>
                </c:pt>
                <c:pt idx="6">
                  <c:v>4.2706407886629707</c:v>
                </c:pt>
                <c:pt idx="7">
                  <c:v>5.2883128132153683</c:v>
                </c:pt>
                <c:pt idx="8">
                  <c:v>5.0830427330220456</c:v>
                </c:pt>
                <c:pt idx="9">
                  <c:v>4.9458730158730164</c:v>
                </c:pt>
                <c:pt idx="10">
                  <c:v>5.5873036219023202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EA9-AB86-849C252D4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28896"/>
        <c:axId val="1"/>
      </c:lineChart>
      <c:catAx>
        <c:axId val="9812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44053785375273685"/>
              <c:y val="0.898884737622082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75300885316797E-2"/>
              <c:y val="0.452381175567339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28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3582704364027033"/>
          <c:y val="0.92876760940596703"/>
          <c:w val="0.69326696857193371"/>
          <c:h val="0.97534236791829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Obrengs van Geelmielies</a:t>
            </a:r>
          </a:p>
        </c:rich>
      </c:tx>
      <c:layout>
        <c:manualLayout>
          <c:xMode val="edge"/>
          <c:yMode val="edge"/>
          <c:x val="0.36634830620265729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2957600827302E-2"/>
          <c:y val="0.12585034013605442"/>
          <c:w val="0.7611168562564633"/>
          <c:h val="0.70068027210884354"/>
        </c:manualLayout>
      </c:layout>
      <c:lineChart>
        <c:grouping val="standard"/>
        <c:varyColors val="0"/>
        <c:ser>
          <c:idx val="0"/>
          <c:order val="0"/>
          <c:tx>
            <c:v>Geelmielies</c:v>
          </c:tx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log"/>
            <c:dispRSqr val="0"/>
            <c:dispEq val="0"/>
          </c:trendline>
          <c:cat>
            <c:strRef>
              <c:f>'DATA-whiteyellow'!$W$160:$AJ$160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'DATA-whiteyellow'!$W$173:$AJ$173</c:f>
              <c:numCache>
                <c:formatCode>0.00</c:formatCode>
                <c:ptCount val="11"/>
                <c:pt idx="0" formatCode="0.0">
                  <c:v>5.3297250859106526</c:v>
                </c:pt>
                <c:pt idx="1">
                  <c:v>5.7519788918205803</c:v>
                </c:pt>
                <c:pt idx="2">
                  <c:v>4.3326693227091635</c:v>
                </c:pt>
                <c:pt idx="3">
                  <c:v>4.6888412017167385</c:v>
                </c:pt>
                <c:pt idx="4">
                  <c:v>7.0055809233891422</c:v>
                </c:pt>
                <c:pt idx="5">
                  <c:v>5.681655960028551</c:v>
                </c:pt>
                <c:pt idx="6">
                  <c:v>5.7179922163456744</c:v>
                </c:pt>
                <c:pt idx="7">
                  <c:v>6.7898441427853191</c:v>
                </c:pt>
                <c:pt idx="8">
                  <c:v>7.2543488481429232</c:v>
                </c:pt>
                <c:pt idx="9">
                  <c:v>7.2494751908396946</c:v>
                </c:pt>
                <c:pt idx="10">
                  <c:v>7.4147821187077394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3-4B6B-8C72-522132C6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28416"/>
        <c:axId val="1"/>
      </c:lineChart>
      <c:catAx>
        <c:axId val="9812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</a:t>
                </a:r>
              </a:p>
            </c:rich>
          </c:tx>
          <c:layout>
            <c:manualLayout>
              <c:xMode val="edge"/>
              <c:yMode val="edge"/>
              <c:x val="0.43743584513075762"/>
              <c:y val="0.898884737622082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75300885316797E-2"/>
              <c:y val="0.452381175567339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2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4.7667849808929325E-2"/>
          <c:y val="0.93615530201581942"/>
          <c:w val="0.81149184719785672"/>
          <c:h val="0.9864244647990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OPPERVLAKTE ONDER MIELIES IN DIE VRYSTAAT</a:t>
            </a:r>
          </a:p>
        </c:rich>
      </c:tx>
      <c:layout>
        <c:manualLayout>
          <c:xMode val="edge"/>
          <c:yMode val="edge"/>
          <c:x val="0.20294758279696365"/>
          <c:y val="2.0406712363680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3945578231292516"/>
          <c:w val="0.9203722854188211"/>
          <c:h val="0.63945578231292521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'DATA-whiteyellow'!$W$19:$AJ$19</c:f>
              <c:numCache>
                <c:formatCode>0.0</c:formatCode>
                <c:ptCount val="11"/>
                <c:pt idx="0">
                  <c:v>725</c:v>
                </c:pt>
                <c:pt idx="1">
                  <c:v>730</c:v>
                </c:pt>
                <c:pt idx="2" formatCode="0.00">
                  <c:v>710</c:v>
                </c:pt>
                <c:pt idx="3" formatCode="0.00">
                  <c:v>390</c:v>
                </c:pt>
                <c:pt idx="4" formatCode="0.00">
                  <c:v>805</c:v>
                </c:pt>
                <c:pt idx="5" formatCode="0.00">
                  <c:v>644</c:v>
                </c:pt>
                <c:pt idx="6" formatCode="0.00">
                  <c:v>650</c:v>
                </c:pt>
                <c:pt idx="7" formatCode="0.00">
                  <c:v>855</c:v>
                </c:pt>
                <c:pt idx="8" formatCode="0.00">
                  <c:v>907.5</c:v>
                </c:pt>
                <c:pt idx="9" formatCode="0.00">
                  <c:v>826.5</c:v>
                </c:pt>
                <c:pt idx="10" formatCode="0.00">
                  <c:v>780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447-4395-80F3-FFA29B491939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'DATA-whiteyellow'!$W$38:$AJ$38</c:f>
              <c:numCache>
                <c:formatCode>0.0</c:formatCode>
                <c:ptCount val="11"/>
                <c:pt idx="0">
                  <c:v>505</c:v>
                </c:pt>
                <c:pt idx="1">
                  <c:v>465</c:v>
                </c:pt>
                <c:pt idx="2">
                  <c:v>510</c:v>
                </c:pt>
                <c:pt idx="3">
                  <c:v>310</c:v>
                </c:pt>
                <c:pt idx="4">
                  <c:v>355</c:v>
                </c:pt>
                <c:pt idx="5">
                  <c:v>410</c:v>
                </c:pt>
                <c:pt idx="6">
                  <c:v>380</c:v>
                </c:pt>
                <c:pt idx="7">
                  <c:v>365</c:v>
                </c:pt>
                <c:pt idx="8">
                  <c:v>420</c:v>
                </c:pt>
                <c:pt idx="9">
                  <c:v>398</c:v>
                </c:pt>
                <c:pt idx="10">
                  <c:v>401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C447-4395-80F3-FFA29B49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83952"/>
        <c:axId val="1"/>
      </c:barChart>
      <c:catAx>
        <c:axId val="9918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BEMARKINGSJARE</a:t>
                </a:r>
              </a:p>
            </c:rich>
          </c:tx>
          <c:layout>
            <c:manualLayout>
              <c:xMode val="edge"/>
              <c:yMode val="edge"/>
              <c:x val="0.46535623659075809"/>
              <c:y val="0.89455861245623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Duisende kehtare</a:t>
                </a:r>
              </a:p>
            </c:rich>
          </c:tx>
          <c:layout>
            <c:manualLayout>
              <c:xMode val="edge"/>
              <c:yMode val="edge"/>
              <c:x val="1.1375393428518531E-2"/>
              <c:y val="0.362244519264734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839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6843096895045792E-2"/>
          <c:y val="0.9140518316811761"/>
          <c:w val="0.96246923361758208"/>
          <c:h val="0.949522908869781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OPPERVLAKTE ONDER MIELIES IN KWAZULU-NATAL</a:t>
            </a:r>
          </a:p>
        </c:rich>
      </c:tx>
      <c:layout>
        <c:manualLayout>
          <c:xMode val="edge"/>
          <c:yMode val="edge"/>
          <c:x val="0.20294758279696365"/>
          <c:y val="2.0406712363680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47569803516028E-2"/>
          <c:y val="0.13945578231292516"/>
          <c:w val="0.92761116856256465"/>
          <c:h val="0.63945578231292521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'DATA-whiteyellow'!$W$21:$AJ$21</c:f>
              <c:numCache>
                <c:formatCode>0.0</c:formatCode>
                <c:ptCount val="11"/>
                <c:pt idx="0">
                  <c:v>47</c:v>
                </c:pt>
                <c:pt idx="1">
                  <c:v>43</c:v>
                </c:pt>
                <c:pt idx="2" formatCode="0.00">
                  <c:v>40</c:v>
                </c:pt>
                <c:pt idx="3" formatCode="0.00">
                  <c:v>38</c:v>
                </c:pt>
                <c:pt idx="4" formatCode="0.00">
                  <c:v>50</c:v>
                </c:pt>
                <c:pt idx="5" formatCode="0.00">
                  <c:v>45</c:v>
                </c:pt>
                <c:pt idx="6" formatCode="0.00">
                  <c:v>45</c:v>
                </c:pt>
                <c:pt idx="7" formatCode="0.00">
                  <c:v>47</c:v>
                </c:pt>
                <c:pt idx="8" formatCode="0.00">
                  <c:v>50</c:v>
                </c:pt>
                <c:pt idx="9" formatCode="0.00">
                  <c:v>52</c:v>
                </c:pt>
                <c:pt idx="10" formatCode="0.00">
                  <c:v>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4D3-4222-BBDE-71EC06465DD5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'DATA-whiteyellow'!$W$40:$AJ$40</c:f>
              <c:numCache>
                <c:formatCode>0.0</c:formatCode>
                <c:ptCount val="11"/>
                <c:pt idx="0">
                  <c:v>48</c:v>
                </c:pt>
                <c:pt idx="1">
                  <c:v>45</c:v>
                </c:pt>
                <c:pt idx="2">
                  <c:v>45</c:v>
                </c:pt>
                <c:pt idx="3">
                  <c:v>48</c:v>
                </c:pt>
                <c:pt idx="4">
                  <c:v>50</c:v>
                </c:pt>
                <c:pt idx="5">
                  <c:v>50</c:v>
                </c:pt>
                <c:pt idx="6">
                  <c:v>54</c:v>
                </c:pt>
                <c:pt idx="7">
                  <c:v>55</c:v>
                </c:pt>
                <c:pt idx="8">
                  <c:v>55</c:v>
                </c:pt>
                <c:pt idx="9">
                  <c:v>59</c:v>
                </c:pt>
                <c:pt idx="10">
                  <c:v>65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44D3-4222-BBDE-71EC06465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86352"/>
        <c:axId val="1"/>
      </c:barChart>
      <c:catAx>
        <c:axId val="9918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BEMARKINGSJARE</a:t>
                </a:r>
              </a:p>
            </c:rich>
          </c:tx>
          <c:layout>
            <c:manualLayout>
              <c:xMode val="edge"/>
              <c:yMode val="edge"/>
              <c:x val="0.46121979176876754"/>
              <c:y val="0.89455861245623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Duisende hektare</a:t>
                </a:r>
              </a:p>
            </c:rich>
          </c:tx>
          <c:layout>
            <c:manualLayout>
              <c:xMode val="edge"/>
              <c:yMode val="edge"/>
              <c:x val="1.1375393428518531E-2"/>
              <c:y val="0.362244519264734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863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8.5630601932019906E-2"/>
          <c:y val="0.94133679414434357"/>
          <c:w val="0.97572927217085414"/>
          <c:h val="0.976807871332948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OPPERVLAKTE ONDER MIELIES IN MPUMALANGA</a:t>
            </a:r>
          </a:p>
        </c:rich>
      </c:tx>
      <c:layout>
        <c:manualLayout>
          <c:xMode val="edge"/>
          <c:yMode val="edge"/>
          <c:x val="0.20294758279696365"/>
          <c:y val="2.040715949688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3945578231292516"/>
          <c:w val="0.9203722854188211"/>
          <c:h val="0.63945578231292521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'DATA-whiteyellow'!$W$22:$AJ$22</c:f>
              <c:numCache>
                <c:formatCode>0.0</c:formatCode>
                <c:ptCount val="11"/>
                <c:pt idx="0">
                  <c:v>170</c:v>
                </c:pt>
                <c:pt idx="1">
                  <c:v>168</c:v>
                </c:pt>
                <c:pt idx="2" formatCode="0.00">
                  <c:v>154</c:v>
                </c:pt>
                <c:pt idx="3" formatCode="0.00">
                  <c:v>160</c:v>
                </c:pt>
                <c:pt idx="4" formatCode="0.00">
                  <c:v>160</c:v>
                </c:pt>
                <c:pt idx="5" formatCode="0.00">
                  <c:v>140</c:v>
                </c:pt>
                <c:pt idx="6" formatCode="0.00">
                  <c:v>145</c:v>
                </c:pt>
                <c:pt idx="7" formatCode="0.00">
                  <c:v>160</c:v>
                </c:pt>
                <c:pt idx="8" formatCode="0.00">
                  <c:v>165</c:v>
                </c:pt>
                <c:pt idx="9" formatCode="0.00">
                  <c:v>165</c:v>
                </c:pt>
                <c:pt idx="10" formatCode="0.00">
                  <c:v>156.5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81D-41D3-9651-43EC45087C5E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'DATA-whiteyellow'!$W$41:$AJ$41</c:f>
              <c:numCache>
                <c:formatCode>0.0</c:formatCode>
                <c:ptCount val="11"/>
                <c:pt idx="0">
                  <c:v>300</c:v>
                </c:pt>
                <c:pt idx="1">
                  <c:v>332</c:v>
                </c:pt>
                <c:pt idx="2">
                  <c:v>315</c:v>
                </c:pt>
                <c:pt idx="3">
                  <c:v>330</c:v>
                </c:pt>
                <c:pt idx="4">
                  <c:v>330</c:v>
                </c:pt>
                <c:pt idx="5">
                  <c:v>340</c:v>
                </c:pt>
                <c:pt idx="6">
                  <c:v>338</c:v>
                </c:pt>
                <c:pt idx="7">
                  <c:v>353</c:v>
                </c:pt>
                <c:pt idx="8">
                  <c:v>360</c:v>
                </c:pt>
                <c:pt idx="9">
                  <c:v>350</c:v>
                </c:pt>
                <c:pt idx="10">
                  <c:v>352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481D-41D3-9651-43EC45087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81552"/>
        <c:axId val="1"/>
      </c:barChart>
      <c:catAx>
        <c:axId val="9918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BEMARKINGSJARE</a:t>
                </a:r>
              </a:p>
            </c:rich>
          </c:tx>
          <c:layout>
            <c:manualLayout>
              <c:xMode val="edge"/>
              <c:yMode val="edge"/>
              <c:x val="0.46535623659075809"/>
              <c:y val="0.89455861245623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Duisende hektare</a:t>
                </a:r>
              </a:p>
            </c:rich>
          </c:tx>
          <c:layout>
            <c:manualLayout>
              <c:xMode val="edge"/>
              <c:yMode val="edge"/>
              <c:x val="1.1375393428518531E-2"/>
              <c:y val="0.362244519264734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815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5464871870269337E-2"/>
          <c:y val="0.94133679414434357"/>
          <c:w val="0.9693826847888829"/>
          <c:h val="0.976807871332948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PRODUKSIE VAN WIT- EN GEELMIELIES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PRODUCTION OF WHITE AND YELLOW MAIZE</a:t>
            </a:r>
          </a:p>
        </c:rich>
      </c:tx>
      <c:layout>
        <c:manualLayout>
          <c:xMode val="edge"/>
          <c:yMode val="edge"/>
          <c:x val="0.30312734861886759"/>
          <c:y val="1.454721422341175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6173914589835046E-2"/>
          <c:y val="0.12190410993563441"/>
          <c:w val="0.80979724260286423"/>
          <c:h val="0.6057368100200835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 as % van total produksie / White maize as % of total production</c:v>
          </c:tx>
          <c:spPr>
            <a:solidFill>
              <a:srgbClr val="58595B"/>
            </a:solidFill>
          </c:spPr>
          <c:invertIfNegative val="0"/>
          <c:cat>
            <c:strRef>
              <c:f>'DATA-whiteyellow'!$AG$14:$AP$14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2025/26*</c:v>
                </c:pt>
              </c:strCache>
            </c:strRef>
          </c:cat>
          <c:val>
            <c:numRef>
              <c:f>'DATA-whiteyellow'!$AG$230:$AP$230</c:f>
              <c:numCache>
                <c:formatCode>0.0</c:formatCode>
                <c:ptCount val="7"/>
                <c:pt idx="0">
                  <c:v>55.866013071895424</c:v>
                </c:pt>
                <c:pt idx="1">
                  <c:v>52.712228011032792</c:v>
                </c:pt>
                <c:pt idx="2">
                  <c:v>50.62487002183633</c:v>
                </c:pt>
                <c:pt idx="3">
                  <c:v>51.844149744818999</c:v>
                </c:pt>
                <c:pt idx="4">
                  <c:v>47.120622568093381</c:v>
                </c:pt>
                <c:pt idx="5">
                  <c:v>50.976079437077324</c:v>
                </c:pt>
                <c:pt idx="6">
                  <c:v>52.766227927383227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5-4919-98E7-B5ECFED89484}"/>
            </c:ext>
          </c:extLst>
        </c:ser>
        <c:ser>
          <c:idx val="1"/>
          <c:order val="1"/>
          <c:tx>
            <c:v>Geelmielies as % van totale produksie / Yellow maize as % of total production</c:v>
          </c:tx>
          <c:spPr>
            <a:solidFill>
              <a:srgbClr val="AE9344"/>
            </a:solidFill>
          </c:spPr>
          <c:invertIfNegative val="0"/>
          <c:cat>
            <c:strRef>
              <c:f>'DATA-whiteyellow'!$AG$14:$AP$14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2025/26*</c:v>
                </c:pt>
              </c:strCache>
            </c:strRef>
          </c:cat>
          <c:val>
            <c:numRef>
              <c:f>'DATA-whiteyellow'!$AG$233:$AO$233</c:f>
              <c:numCache>
                <c:formatCode>0.0</c:formatCode>
                <c:ptCount val="6"/>
                <c:pt idx="0">
                  <c:v>44.133986928104576</c:v>
                </c:pt>
                <c:pt idx="1">
                  <c:v>47.287771988967201</c:v>
                </c:pt>
                <c:pt idx="2">
                  <c:v>49.37512997816367</c:v>
                </c:pt>
                <c:pt idx="3">
                  <c:v>48.155850255181008</c:v>
                </c:pt>
                <c:pt idx="4">
                  <c:v>52.879377431906619</c:v>
                </c:pt>
                <c:pt idx="5">
                  <c:v>49.023920562922662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5-4919-98E7-B5ECFED89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560"/>
        <c:axId val="1"/>
      </c:barChart>
      <c:lineChart>
        <c:grouping val="standard"/>
        <c:varyColors val="0"/>
        <c:ser>
          <c:idx val="2"/>
          <c:order val="2"/>
          <c:tx>
            <c:v>Witmielie produksie/White maize production (ton)</c:v>
          </c:tx>
          <c:spPr>
            <a:ln w="38100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chemeClr val="tx1">
                  <a:lumMod val="50000"/>
                  <a:lumOff val="50000"/>
                </a:schemeClr>
              </a:solidFill>
              <a:ln w="38100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'DATA-whiteyellow'!$AG$98:$AP$98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2025/26*</c:v>
                </c:pt>
              </c:strCache>
            </c:strRef>
          </c:cat>
          <c:val>
            <c:numRef>
              <c:f>'DATA-whiteyellow'!$AG$91:$AP$91</c:f>
              <c:numCache>
                <c:formatCode>0.0</c:formatCode>
                <c:ptCount val="7"/>
                <c:pt idx="0">
                  <c:v>8547.5</c:v>
                </c:pt>
                <c:pt idx="1">
                  <c:v>8600</c:v>
                </c:pt>
                <c:pt idx="2">
                  <c:v>7789.7500000000009</c:v>
                </c:pt>
                <c:pt idx="3">
                  <c:v>8499.9650000000001</c:v>
                </c:pt>
                <c:pt idx="4" formatCode="0.000">
                  <c:v>6055</c:v>
                </c:pt>
                <c:pt idx="5" formatCode="0.000">
                  <c:v>8378.25</c:v>
                </c:pt>
                <c:pt idx="6" formatCode="0.000">
                  <c:v>8508.9500000000007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5-4919-98E7-B5ECFED89484}"/>
            </c:ext>
          </c:extLst>
        </c:ser>
        <c:ser>
          <c:idx val="3"/>
          <c:order val="3"/>
          <c:tx>
            <c:v>Geelmielie produksie / Yellow maize production (ton)</c:v>
          </c:tx>
          <c:spPr>
            <a:ln w="38100">
              <a:solidFill>
                <a:schemeClr val="bg2">
                  <a:lumMod val="75000"/>
                </a:schemeClr>
              </a:solidFill>
            </a:ln>
          </c:spPr>
          <c:marker>
            <c:spPr>
              <a:solidFill>
                <a:schemeClr val="bg2">
                  <a:lumMod val="75000"/>
                </a:schemeClr>
              </a:solidFill>
              <a:ln w="38100">
                <a:solidFill>
                  <a:schemeClr val="bg2">
                    <a:lumMod val="75000"/>
                  </a:schemeClr>
                </a:solidFill>
              </a:ln>
            </c:spPr>
          </c:marker>
          <c:cat>
            <c:strRef>
              <c:f>'DATA-whiteyellow'!$AG$98:$AP$98</c:f>
              <c:strCache>
                <c:ptCount val="7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  <c:pt idx="6">
                  <c:v>2025/26*</c:v>
                </c:pt>
              </c:strCache>
            </c:strRef>
          </c:cat>
          <c:val>
            <c:numRef>
              <c:f>'DATA-whiteyellow'!$AG$111:$AP$111</c:f>
              <c:numCache>
                <c:formatCode>0.00</c:formatCode>
                <c:ptCount val="7"/>
                <c:pt idx="0">
                  <c:v>6752.5</c:v>
                </c:pt>
                <c:pt idx="1">
                  <c:v>7714.9999999999991</c:v>
                </c:pt>
                <c:pt idx="2">
                  <c:v>7597.45</c:v>
                </c:pt>
                <c:pt idx="3">
                  <c:v>7895.26</c:v>
                </c:pt>
                <c:pt idx="4">
                  <c:v>6795</c:v>
                </c:pt>
                <c:pt idx="5">
                  <c:v>8057.4</c:v>
                </c:pt>
                <c:pt idx="6">
                  <c:v>7616.8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45-4919-98E7-B5ECFED89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668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Produksiejare / Production years</a:t>
                </a:r>
              </a:p>
            </c:rich>
          </c:tx>
          <c:layout>
            <c:manualLayout>
              <c:xMode val="edge"/>
              <c:yMode val="edge"/>
              <c:x val="0.39978464971614236"/>
              <c:y val="0.812812899525647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%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686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Duisend Ton</a:t>
                </a:r>
              </a:p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Thousand Ton</a:t>
                </a:r>
              </a:p>
            </c:rich>
          </c:tx>
          <c:layout>
            <c:manualLayout>
              <c:xMode val="edge"/>
              <c:yMode val="edge"/>
              <c:x val="0.94616647588654956"/>
              <c:y val="0.3551866145715093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1.3854249771641982E-2"/>
          <c:y val="0.85520752432501335"/>
          <c:w val="0.97124076450796093"/>
          <c:h val="9.0260236817893968E-2"/>
        </c:manualLayout>
      </c:layout>
      <c:overlay val="0"/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OPPERVLAKTE ONDER MIELIES IN GAUTENG</a:t>
            </a:r>
          </a:p>
        </c:rich>
      </c:tx>
      <c:layout>
        <c:manualLayout>
          <c:xMode val="edge"/>
          <c:yMode val="edge"/>
          <c:x val="0.20294758279696365"/>
          <c:y val="2.040715949688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3945578231292516"/>
          <c:w val="0.9203722854188211"/>
          <c:h val="0.63945578231292521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'DATA-whiteyellow'!$W$24:$AJ$24</c:f>
              <c:numCache>
                <c:formatCode>0.0</c:formatCode>
                <c:ptCount val="11"/>
                <c:pt idx="0">
                  <c:v>74</c:v>
                </c:pt>
                <c:pt idx="1">
                  <c:v>65</c:v>
                </c:pt>
                <c:pt idx="2" formatCode="0.00">
                  <c:v>44</c:v>
                </c:pt>
                <c:pt idx="3" formatCode="0.00">
                  <c:v>49</c:v>
                </c:pt>
                <c:pt idx="4" formatCode="0.00">
                  <c:v>60</c:v>
                </c:pt>
                <c:pt idx="5" formatCode="0.00">
                  <c:v>50</c:v>
                </c:pt>
                <c:pt idx="6" formatCode="0.00">
                  <c:v>48</c:v>
                </c:pt>
                <c:pt idx="7" formatCode="0.00">
                  <c:v>55</c:v>
                </c:pt>
                <c:pt idx="8" formatCode="0.00">
                  <c:v>58</c:v>
                </c:pt>
                <c:pt idx="9" formatCode="0.00">
                  <c:v>56.5</c:v>
                </c:pt>
                <c:pt idx="10" formatCode="0.00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504-4F3B-A74D-0177B2DBF793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'DATA-whiteyellow'!$W$43:$AJ$43</c:f>
              <c:numCache>
                <c:formatCode>0.0</c:formatCode>
                <c:ptCount val="11"/>
                <c:pt idx="0">
                  <c:v>43.5</c:v>
                </c:pt>
                <c:pt idx="1">
                  <c:v>53</c:v>
                </c:pt>
                <c:pt idx="2">
                  <c:v>65</c:v>
                </c:pt>
                <c:pt idx="3">
                  <c:v>56</c:v>
                </c:pt>
                <c:pt idx="4">
                  <c:v>60</c:v>
                </c:pt>
                <c:pt idx="5">
                  <c:v>62</c:v>
                </c:pt>
                <c:pt idx="6">
                  <c:v>60</c:v>
                </c:pt>
                <c:pt idx="7">
                  <c:v>50</c:v>
                </c:pt>
                <c:pt idx="8">
                  <c:v>50</c:v>
                </c:pt>
                <c:pt idx="9">
                  <c:v>56</c:v>
                </c:pt>
                <c:pt idx="10">
                  <c:v>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E504-4F3B-A74D-0177B2DBF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76752"/>
        <c:axId val="1"/>
      </c:barChart>
      <c:catAx>
        <c:axId val="9917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BEMARKINGSJARE</a:t>
                </a:r>
              </a:p>
            </c:rich>
          </c:tx>
          <c:layout>
            <c:manualLayout>
              <c:xMode val="edge"/>
              <c:yMode val="edge"/>
              <c:x val="0.46535623659075809"/>
              <c:y val="0.89455704749001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Duisende hektare</a:t>
                </a:r>
              </a:p>
            </c:rich>
          </c:tx>
          <c:layout>
            <c:manualLayout>
              <c:xMode val="edge"/>
              <c:yMode val="edge"/>
              <c:x val="1.1375393428518531E-2"/>
              <c:y val="0.362244519264734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767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1293440498360947E-2"/>
          <c:y val="0.93997236716790311"/>
          <c:w val="0.97626632251881384"/>
          <c:h val="0.97544344435650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OPPERVLAKTE ONDER MIELIES IN NOORDWES</a:t>
            </a:r>
          </a:p>
        </c:rich>
      </c:tx>
      <c:layout>
        <c:manualLayout>
          <c:xMode val="edge"/>
          <c:yMode val="edge"/>
          <c:x val="0.20294758279696365"/>
          <c:y val="2.040715949688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25336091003107E-2"/>
          <c:y val="0.13945578231292516"/>
          <c:w val="0.91313340227507755"/>
          <c:h val="0.63945578231292521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'DATA-whiteyellow'!$W$25:$AJ$25</c:f>
              <c:numCache>
                <c:formatCode>0.0</c:formatCode>
                <c:ptCount val="11"/>
                <c:pt idx="0">
                  <c:v>565</c:v>
                </c:pt>
                <c:pt idx="1">
                  <c:v>510</c:v>
                </c:pt>
                <c:pt idx="2" formatCode="0.00">
                  <c:v>465</c:v>
                </c:pt>
                <c:pt idx="3" formatCode="0.00">
                  <c:v>340</c:v>
                </c:pt>
                <c:pt idx="4" formatCode="0.00">
                  <c:v>520</c:v>
                </c:pt>
                <c:pt idx="5" formatCode="0.00">
                  <c:v>370</c:v>
                </c:pt>
                <c:pt idx="6" formatCode="0.00">
                  <c:v>390</c:v>
                </c:pt>
                <c:pt idx="7" formatCode="0.00">
                  <c:v>475</c:v>
                </c:pt>
                <c:pt idx="8" formatCode="0.00">
                  <c:v>485</c:v>
                </c:pt>
                <c:pt idx="9" formatCode="0.00">
                  <c:v>450</c:v>
                </c:pt>
                <c:pt idx="10" formatCode="0.00">
                  <c:v>456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ABC-46E1-AE7F-899B3EFC932E}"/>
            </c:ext>
          </c:extLst>
        </c:ser>
        <c:ser>
          <c:idx val="1"/>
          <c:order val="1"/>
          <c:tx>
            <c:v>Geelmielies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log"/>
            <c:dispRSqr val="0"/>
            <c:dispEq val="0"/>
          </c:trendline>
          <c:val>
            <c:numRef>
              <c:f>'DATA-whiteyellow'!$W$44:$AJ$44</c:f>
              <c:numCache>
                <c:formatCode>0.0</c:formatCode>
                <c:ptCount val="11"/>
                <c:pt idx="0">
                  <c:v>175</c:v>
                </c:pt>
                <c:pt idx="1">
                  <c:v>155</c:v>
                </c:pt>
                <c:pt idx="2">
                  <c:v>185</c:v>
                </c:pt>
                <c:pt idx="3">
                  <c:v>100</c:v>
                </c:pt>
                <c:pt idx="4">
                  <c:v>110</c:v>
                </c:pt>
                <c:pt idx="5">
                  <c:v>110</c:v>
                </c:pt>
                <c:pt idx="6">
                  <c:v>95</c:v>
                </c:pt>
                <c:pt idx="7">
                  <c:v>90</c:v>
                </c:pt>
                <c:pt idx="8">
                  <c:v>95</c:v>
                </c:pt>
                <c:pt idx="9">
                  <c:v>94</c:v>
                </c:pt>
                <c:pt idx="10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'DATA-whiteyellow'!#REF!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1ABC-46E1-AE7F-899B3EFC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82512"/>
        <c:axId val="1"/>
      </c:barChart>
      <c:catAx>
        <c:axId val="9918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BEMARKINGSJARE</a:t>
                </a:r>
              </a:p>
            </c:rich>
          </c:tx>
          <c:layout>
            <c:manualLayout>
              <c:xMode val="edge"/>
              <c:yMode val="edge"/>
              <c:x val="0.46846023785408569"/>
              <c:y val="0.89455704749001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Duisende hektare</a:t>
                </a:r>
              </a:p>
            </c:rich>
          </c:tx>
          <c:layout>
            <c:manualLayout>
              <c:xMode val="edge"/>
              <c:yMode val="edge"/>
              <c:x val="1.1375393428518531E-2"/>
              <c:y val="0.36224474283133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18251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6.7936120277496431E-2"/>
          <c:y val="0.94815825832673817"/>
          <c:w val="0.98014520098888047"/>
          <c:h val="0.98362933551534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Witmielies: Maandelikse produksieskatting (1ste tot finale)</a:t>
            </a:r>
          </a:p>
        </c:rich>
      </c:tx>
      <c:layout>
        <c:manualLayout>
          <c:xMode val="edge"/>
          <c:yMode val="edge"/>
          <c:x val="0.22163143015713346"/>
          <c:y val="1.01219138199530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268755628420348"/>
          <c:y val="8.0990135675725591E-2"/>
          <c:w val="0.82788082757983694"/>
          <c:h val="0.824713570722688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'Prod skattings 2016'!$A$50</c:f>
              <c:strCache>
                <c:ptCount val="1"/>
                <c:pt idx="0">
                  <c:v>PRODUKSIE (ton)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6"/>
              <c:spPr>
                <a:noFill/>
                <a:ln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2BF-4602-B42D-FE6C1255B6F7}"/>
                </c:ext>
              </c:extLst>
            </c:dLbl>
            <c:spPr>
              <a:noFill/>
              <a:ln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2016'!$B$5:$J$5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'Prod skattings 2016'!$B$67:$J$67</c:f>
              <c:numCache>
                <c:formatCode>#,##0</c:formatCode>
                <c:ptCount val="9"/>
                <c:pt idx="0">
                  <c:v>3267000</c:v>
                </c:pt>
                <c:pt idx="1">
                  <c:v>3195800</c:v>
                </c:pt>
                <c:pt idx="2">
                  <c:v>3070675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BF-4602-B42D-FE6C1255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28048"/>
        <c:axId val="1"/>
      </c:barChart>
      <c:catAx>
        <c:axId val="12502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2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0280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Geelmielies: Maandelikse produksieskatting (1ste tot finale)</a:t>
            </a:r>
          </a:p>
        </c:rich>
      </c:tx>
      <c:layout>
        <c:manualLayout>
          <c:xMode val="edge"/>
          <c:yMode val="edge"/>
          <c:x val="0.1718037103842196"/>
          <c:y val="1.62239773139131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857320589424454"/>
          <c:y val="8.0990146370071903E-2"/>
          <c:w val="0.82787153986486584"/>
          <c:h val="0.808659021390856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'Prod skattings 2016'!$A$50</c:f>
              <c:strCache>
                <c:ptCount val="1"/>
                <c:pt idx="0">
                  <c:v>PRODUKSIE (ton)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7"/>
              <c:spPr>
                <a:noFill/>
                <a:ln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C71-4415-AB69-D89A5C9F7418}"/>
                </c:ext>
              </c:extLst>
            </c:dLbl>
            <c:spPr>
              <a:noFill/>
              <a:ln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 skattings 2016'!$B$5:$J$5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'Prod skattings 2016'!$B$104:$J$104</c:f>
              <c:numCache>
                <c:formatCode>#,##0.000</c:formatCode>
                <c:ptCount val="9"/>
                <c:pt idx="1">
                  <c:v>3.6910848276739157</c:v>
                </c:pt>
                <c:pt idx="2">
                  <c:v>3.6292770001284191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1-4415-AB69-D89A5C9F7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25648"/>
        <c:axId val="1"/>
      </c:barChart>
      <c:catAx>
        <c:axId val="1250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98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025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Maize Production: SA vs Mpumalanga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68959772265169"/>
          <c:y val="9.7842553919488401E-2"/>
          <c:w val="0.81125230522140213"/>
          <c:h val="0.70414276496019623"/>
        </c:manualLayout>
      </c:layout>
      <c:barChart>
        <c:barDir val="col"/>
        <c:grouping val="clustered"/>
        <c:varyColors val="0"/>
        <c:ser>
          <c:idx val="0"/>
          <c:order val="0"/>
          <c:tx>
            <c:v>Mpumalanga Production</c:v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'DATA-whiteyellow'!$W$98:$AJ$98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'DATA-whiteyellow'!$W$126:$AJ$126</c:f>
              <c:numCache>
                <c:formatCode>0.0</c:formatCode>
                <c:ptCount val="11"/>
                <c:pt idx="0">
                  <c:v>3005</c:v>
                </c:pt>
                <c:pt idx="1">
                  <c:v>2782.2</c:v>
                </c:pt>
                <c:pt idx="2">
                  <c:v>2429.3000000000002</c:v>
                </c:pt>
                <c:pt idx="3">
                  <c:v>2319</c:v>
                </c:pt>
                <c:pt idx="4">
                  <c:v>3430.5</c:v>
                </c:pt>
                <c:pt idx="5">
                  <c:v>2817</c:v>
                </c:pt>
                <c:pt idx="6">
                  <c:v>2774.8</c:v>
                </c:pt>
                <c:pt idx="7">
                  <c:v>3219.5</c:v>
                </c:pt>
                <c:pt idx="8">
                  <c:v>3920.5</c:v>
                </c:pt>
                <c:pt idx="9">
                  <c:v>3610</c:v>
                </c:pt>
                <c:pt idx="10">
                  <c:v>3620.1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C58-96B4-B380AFCE6343}"/>
            </c:ext>
          </c:extLst>
        </c:ser>
        <c:ser>
          <c:idx val="1"/>
          <c:order val="1"/>
          <c:tx>
            <c:v>SA production</c:v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'DATA-whiteyellow'!$W$98:$AJ$98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'DATA-whiteyellow'!$W$131:$AJ$131</c:f>
              <c:numCache>
                <c:formatCode>0.0</c:formatCode>
                <c:ptCount val="11"/>
                <c:pt idx="0">
                  <c:v>11810.3</c:v>
                </c:pt>
                <c:pt idx="1">
                  <c:v>14250</c:v>
                </c:pt>
                <c:pt idx="2">
                  <c:v>9955</c:v>
                </c:pt>
                <c:pt idx="3">
                  <c:v>7778.5</c:v>
                </c:pt>
                <c:pt idx="4">
                  <c:v>16820</c:v>
                </c:pt>
                <c:pt idx="5">
                  <c:v>12510</c:v>
                </c:pt>
                <c:pt idx="6" formatCode="0.00">
                  <c:v>11275.000000000002</c:v>
                </c:pt>
                <c:pt idx="7" formatCode="0.00">
                  <c:v>15300</c:v>
                </c:pt>
                <c:pt idx="8" formatCode="0.00">
                  <c:v>16315</c:v>
                </c:pt>
                <c:pt idx="9" formatCode="0.00">
                  <c:v>15387.199999999999</c:v>
                </c:pt>
                <c:pt idx="10" formatCode="0.00">
                  <c:v>16395.225000000002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6-4C58-96B4-B380AFCE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23616"/>
        <c:axId val="1"/>
      </c:barChart>
      <c:lineChart>
        <c:grouping val="standard"/>
        <c:varyColors val="0"/>
        <c:ser>
          <c:idx val="2"/>
          <c:order val="2"/>
          <c:tx>
            <c:v>Mpumalanga % Contribution</c:v>
          </c:tx>
          <c:spPr>
            <a:ln w="50800">
              <a:solidFill>
                <a:srgbClr val="7030A0"/>
              </a:solidFill>
            </a:ln>
          </c:spPr>
          <c:marker>
            <c:symbol val="circle"/>
            <c:size val="9"/>
            <c:spPr>
              <a:solidFill>
                <a:schemeClr val="bg1"/>
              </a:solidFill>
            </c:spPr>
          </c:marker>
          <c:cat>
            <c:strRef>
              <c:f>'DATA-whiteyellow'!$N$98:$AC$98</c:f>
              <c:strCache>
                <c:ptCount val="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</c:strCache>
            </c:strRef>
          </c:cat>
          <c:val>
            <c:numRef>
              <c:f>'DATA-whiteyellow'!$W$403:$AJ$403</c:f>
              <c:numCache>
                <c:formatCode>0.0%</c:formatCode>
                <c:ptCount val="11"/>
                <c:pt idx="0">
                  <c:v>0.25443892195795198</c:v>
                </c:pt>
                <c:pt idx="1">
                  <c:v>0.19524210526315788</c:v>
                </c:pt>
                <c:pt idx="2">
                  <c:v>0.24402812656956305</c:v>
                </c:pt>
                <c:pt idx="3">
                  <c:v>0.29812945940734076</c:v>
                </c:pt>
                <c:pt idx="4">
                  <c:v>0.20395362663495839</c:v>
                </c:pt>
                <c:pt idx="5">
                  <c:v>0.22517985611510791</c:v>
                </c:pt>
                <c:pt idx="6">
                  <c:v>0.24610199556541018</c:v>
                </c:pt>
                <c:pt idx="7">
                  <c:v>0.2104248366013072</c:v>
                </c:pt>
                <c:pt idx="8">
                  <c:v>0.24030033711308613</c:v>
                </c:pt>
                <c:pt idx="9">
                  <c:v>0.23461058542164917</c:v>
                </c:pt>
                <c:pt idx="10">
                  <c:v>0.22080209329240674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6-4C58-96B4-B380AFCE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81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1236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%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0271182374229654"/>
          <c:y val="0.94073255583618076"/>
          <c:w val="0.90797070658017964"/>
          <c:h val="0.9886515954373627"/>
        </c:manualLayout>
      </c:layout>
      <c:overlay val="0"/>
      <c:txPr>
        <a:bodyPr/>
        <a:lstStyle/>
        <a:p>
          <a:pPr>
            <a:defRPr sz="1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Vrystaat Witmielies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671673174051244E-2"/>
          <c:y val="0.13036377259774604"/>
          <c:w val="0.84432965153732986"/>
          <c:h val="0.70321183358102424"/>
        </c:manualLayout>
      </c:layout>
      <c:barChart>
        <c:barDir val="col"/>
        <c:grouping val="clustered"/>
        <c:varyColors val="0"/>
        <c:ser>
          <c:idx val="0"/>
          <c:order val="0"/>
          <c:tx>
            <c:v>Vrystaat witmielie oppervlakte</c:v>
          </c:tx>
          <c:spPr>
            <a:solidFill>
              <a:srgbClr val="3B6367"/>
            </a:solidFill>
            <a:ln w="25400">
              <a:noFill/>
            </a:ln>
          </c:spPr>
          <c:invertIfNegative val="0"/>
          <c:cat>
            <c:strRef>
              <c:f>'DATA-whiteyellow'!$D$118:$AP$118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'DATA-whiteyellow'!$D$19:$AP$19</c:f>
              <c:numCache>
                <c:formatCode>0.0</c:formatCode>
                <c:ptCount val="14"/>
                <c:pt idx="0">
                  <c:v>725</c:v>
                </c:pt>
                <c:pt idx="1">
                  <c:v>730</c:v>
                </c:pt>
                <c:pt idx="2" formatCode="0.00">
                  <c:v>710</c:v>
                </c:pt>
                <c:pt idx="3" formatCode="0.00">
                  <c:v>390</c:v>
                </c:pt>
                <c:pt idx="4" formatCode="0.00">
                  <c:v>805</c:v>
                </c:pt>
                <c:pt idx="5" formatCode="0.00">
                  <c:v>644</c:v>
                </c:pt>
                <c:pt idx="6" formatCode="0.00">
                  <c:v>650</c:v>
                </c:pt>
                <c:pt idx="7" formatCode="0.00">
                  <c:v>855</c:v>
                </c:pt>
                <c:pt idx="8" formatCode="0.00">
                  <c:v>907.5</c:v>
                </c:pt>
                <c:pt idx="9" formatCode="0.00">
                  <c:v>826.5</c:v>
                </c:pt>
                <c:pt idx="10" formatCode="0.00">
                  <c:v>780</c:v>
                </c:pt>
                <c:pt idx="11">
                  <c:v>835</c:v>
                </c:pt>
                <c:pt idx="12">
                  <c:v>850</c:v>
                </c:pt>
                <c:pt idx="13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B-45DF-B33F-C55601650CD1}"/>
            </c:ext>
          </c:extLst>
        </c:ser>
        <c:ser>
          <c:idx val="1"/>
          <c:order val="1"/>
          <c:tx>
            <c:v>Vrystaat Witmielie produksie</c:v>
          </c:tx>
          <c:spPr>
            <a:solidFill>
              <a:srgbClr val="AE9344"/>
            </a:solidFill>
            <a:ln w="25400">
              <a:noFill/>
            </a:ln>
          </c:spPr>
          <c:invertIfNegative val="0"/>
          <c:cat>
            <c:strRef>
              <c:f>'DATA-whiteyellow'!$D$118:$AP$118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'DATA-whiteyellow'!$D$83:$AP$83</c:f>
              <c:numCache>
                <c:formatCode>0.0</c:formatCode>
                <c:ptCount val="14"/>
                <c:pt idx="0">
                  <c:v>2574</c:v>
                </c:pt>
                <c:pt idx="1">
                  <c:v>3759.5</c:v>
                </c:pt>
                <c:pt idx="2">
                  <c:v>2236</c:v>
                </c:pt>
                <c:pt idx="3">
                  <c:v>1190.5</c:v>
                </c:pt>
                <c:pt idx="4">
                  <c:v>5110</c:v>
                </c:pt>
                <c:pt idx="5">
                  <c:v>3350</c:v>
                </c:pt>
                <c:pt idx="6">
                  <c:v>2795</c:v>
                </c:pt>
                <c:pt idx="7">
                  <c:v>4700</c:v>
                </c:pt>
                <c:pt idx="8">
                  <c:v>4492</c:v>
                </c:pt>
                <c:pt idx="9">
                  <c:v>3801.9</c:v>
                </c:pt>
                <c:pt idx="10">
                  <c:v>4446</c:v>
                </c:pt>
                <c:pt idx="11">
                  <c:v>3385</c:v>
                </c:pt>
                <c:pt idx="12" formatCode="0.00">
                  <c:v>4292.5</c:v>
                </c:pt>
                <c:pt idx="13" formatCode="0.00">
                  <c:v>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B-45DF-B33F-C55601650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99312"/>
        <c:axId val="1"/>
      </c:barChart>
      <c:lineChart>
        <c:grouping val="standard"/>
        <c:varyColors val="0"/>
        <c:ser>
          <c:idx val="2"/>
          <c:order val="2"/>
          <c:tx>
            <c:v>Vrystaat Witmielie Opbrengs</c:v>
          </c:tx>
          <c:spPr>
            <a:ln w="28575" cap="rnd">
              <a:solidFill>
                <a:srgbClr val="3B6367"/>
              </a:solidFill>
              <a:round/>
            </a:ln>
            <a:effectLst/>
          </c:spPr>
          <c:marker>
            <c:symbol val="none"/>
          </c:marker>
          <c:cat>
            <c:strRef>
              <c:f>'DATA-whiteyellow'!$D$118:$AP$118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'DATA-whiteyellow'!$D$142:$AP$142</c:f>
              <c:numCache>
                <c:formatCode>0.0</c:formatCode>
                <c:ptCount val="14"/>
                <c:pt idx="0">
                  <c:v>3.5503448275862071</c:v>
                </c:pt>
                <c:pt idx="1">
                  <c:v>5.15</c:v>
                </c:pt>
                <c:pt idx="2">
                  <c:v>3.1492957746478871</c:v>
                </c:pt>
                <c:pt idx="3">
                  <c:v>3.0525641025641024</c:v>
                </c:pt>
                <c:pt idx="4">
                  <c:v>6.3478260869565215</c:v>
                </c:pt>
                <c:pt idx="5">
                  <c:v>5.2018633540372674</c:v>
                </c:pt>
                <c:pt idx="6">
                  <c:v>4.3</c:v>
                </c:pt>
                <c:pt idx="7">
                  <c:v>5.4970760233918128</c:v>
                </c:pt>
                <c:pt idx="8">
                  <c:v>4.9498622589531678</c:v>
                </c:pt>
                <c:pt idx="9">
                  <c:v>4.6000000000000005</c:v>
                </c:pt>
                <c:pt idx="10">
                  <c:v>5.7</c:v>
                </c:pt>
                <c:pt idx="11">
                  <c:v>4.0538922155688626</c:v>
                </c:pt>
                <c:pt idx="12">
                  <c:v>5.05</c:v>
                </c:pt>
                <c:pt idx="13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B-45DF-B33F-C55601650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039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Oppervlakte en Produksie - Duisende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399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Opbrengs - ton per ha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25400">
          <a:noFill/>
        </a:ln>
      </c:spPr>
    </c:plotArea>
    <c:legend>
      <c:legendPos val="r"/>
      <c:layout>
        <c:manualLayout>
          <c:xMode val="edge"/>
          <c:yMode val="edge"/>
          <c:x val="7.0613647137720129E-2"/>
          <c:y val="0.94272491204556874"/>
          <c:w val="0.90868613201984116"/>
          <c:h val="3.53094161102203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Vrystaat Geelmielies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671673174051244E-2"/>
          <c:y val="0.12833996303599479"/>
          <c:w val="0.79768986980722678"/>
          <c:h val="0.69770898383406399"/>
        </c:manualLayout>
      </c:layout>
      <c:barChart>
        <c:barDir val="col"/>
        <c:grouping val="clustered"/>
        <c:varyColors val="0"/>
        <c:ser>
          <c:idx val="0"/>
          <c:order val="0"/>
          <c:tx>
            <c:v>Vrystaat Geelmielie hektare</c:v>
          </c:tx>
          <c:spPr>
            <a:solidFill>
              <a:srgbClr val="3B6367"/>
            </a:solidFill>
            <a:ln w="25400">
              <a:noFill/>
            </a:ln>
          </c:spPr>
          <c:invertIfNegative val="0"/>
          <c:cat>
            <c:strRef>
              <c:f>'DATA-whiteyellow'!$D$160:$AO$160</c:f>
              <c:strCache>
                <c:ptCount val="13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</c:strCache>
            </c:strRef>
          </c:cat>
          <c:val>
            <c:numRef>
              <c:f>'DATA-whiteyellow'!$D$38:$AP$38</c:f>
              <c:numCache>
                <c:formatCode>0.0</c:formatCode>
                <c:ptCount val="14"/>
                <c:pt idx="0">
                  <c:v>505</c:v>
                </c:pt>
                <c:pt idx="1">
                  <c:v>465</c:v>
                </c:pt>
                <c:pt idx="2">
                  <c:v>510</c:v>
                </c:pt>
                <c:pt idx="3">
                  <c:v>310</c:v>
                </c:pt>
                <c:pt idx="4">
                  <c:v>355</c:v>
                </c:pt>
                <c:pt idx="5">
                  <c:v>410</c:v>
                </c:pt>
                <c:pt idx="6">
                  <c:v>380</c:v>
                </c:pt>
                <c:pt idx="7">
                  <c:v>365</c:v>
                </c:pt>
                <c:pt idx="8">
                  <c:v>420</c:v>
                </c:pt>
                <c:pt idx="9">
                  <c:v>398</c:v>
                </c:pt>
                <c:pt idx="10">
                  <c:v>401</c:v>
                </c:pt>
                <c:pt idx="11">
                  <c:v>415</c:v>
                </c:pt>
                <c:pt idx="12">
                  <c:v>345</c:v>
                </c:pt>
                <c:pt idx="13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B-47FA-9029-19E7E3161EA9}"/>
            </c:ext>
          </c:extLst>
        </c:ser>
        <c:ser>
          <c:idx val="1"/>
          <c:order val="1"/>
          <c:tx>
            <c:v>Vrystaat Geelmielie Produksie</c:v>
          </c:tx>
          <c:spPr>
            <a:solidFill>
              <a:srgbClr val="58595B"/>
            </a:solidFill>
            <a:ln w="25400">
              <a:noFill/>
            </a:ln>
          </c:spPr>
          <c:invertIfNegative val="0"/>
          <c:cat>
            <c:strRef>
              <c:f>'DATA-whiteyellow'!$D$160:$AO$160</c:f>
              <c:strCache>
                <c:ptCount val="13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</c:strCache>
            </c:strRef>
          </c:cat>
          <c:val>
            <c:numRef>
              <c:f>'DATA-whiteyellow'!$D$103:$AP$103</c:f>
              <c:numCache>
                <c:formatCode>0.0</c:formatCode>
                <c:ptCount val="14"/>
                <c:pt idx="0">
                  <c:v>2310.8000000000002</c:v>
                </c:pt>
                <c:pt idx="1">
                  <c:v>2487.75</c:v>
                </c:pt>
                <c:pt idx="2">
                  <c:v>1708.5</c:v>
                </c:pt>
                <c:pt idx="3">
                  <c:v>1023</c:v>
                </c:pt>
                <c:pt idx="4">
                  <c:v>2252</c:v>
                </c:pt>
                <c:pt idx="5">
                  <c:v>1925</c:v>
                </c:pt>
                <c:pt idx="6">
                  <c:v>1758</c:v>
                </c:pt>
                <c:pt idx="7">
                  <c:v>2209</c:v>
                </c:pt>
                <c:pt idx="8">
                  <c:v>2542</c:v>
                </c:pt>
                <c:pt idx="9">
                  <c:v>2547.1999999999998</c:v>
                </c:pt>
                <c:pt idx="10">
                  <c:v>2686.7</c:v>
                </c:pt>
                <c:pt idx="11">
                  <c:v>1992</c:v>
                </c:pt>
                <c:pt idx="12" formatCode="0.00">
                  <c:v>2484</c:v>
                </c:pt>
                <c:pt idx="13" formatCode="0.00">
                  <c:v>2359.5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B-47FA-9029-19E7E316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98832"/>
        <c:axId val="1"/>
      </c:barChart>
      <c:lineChart>
        <c:grouping val="standard"/>
        <c:varyColors val="0"/>
        <c:ser>
          <c:idx val="2"/>
          <c:order val="2"/>
          <c:tx>
            <c:v>Vrystaat Geelmielie Opbrengs</c:v>
          </c:tx>
          <c:spPr>
            <a:ln w="28575" cap="rnd">
              <a:solidFill>
                <a:srgbClr val="AE9344"/>
              </a:solidFill>
              <a:round/>
            </a:ln>
            <a:effectLst/>
          </c:spPr>
          <c:marker>
            <c:symbol val="none"/>
          </c:marker>
          <c:cat>
            <c:strRef>
              <c:f>'DATA-whiteyellow'!$D$160:$AP$160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'DATA-whiteyellow'!$D$165:$AP$165</c:f>
              <c:numCache>
                <c:formatCode>0.0</c:formatCode>
                <c:ptCount val="14"/>
                <c:pt idx="0">
                  <c:v>4.5758415841584164</c:v>
                </c:pt>
                <c:pt idx="1">
                  <c:v>5.35</c:v>
                </c:pt>
                <c:pt idx="2">
                  <c:v>3.35</c:v>
                </c:pt>
                <c:pt idx="3">
                  <c:v>3.3</c:v>
                </c:pt>
                <c:pt idx="4">
                  <c:v>6.3436619718309863</c:v>
                </c:pt>
                <c:pt idx="5">
                  <c:v>4.6951219512195124</c:v>
                </c:pt>
                <c:pt idx="6">
                  <c:v>4.6263157894736846</c:v>
                </c:pt>
                <c:pt idx="7">
                  <c:v>6.0520547945205481</c:v>
                </c:pt>
                <c:pt idx="8">
                  <c:v>6.0523809523809522</c:v>
                </c:pt>
                <c:pt idx="9">
                  <c:v>6.3999999999999995</c:v>
                </c:pt>
                <c:pt idx="10">
                  <c:v>6.6999999999999993</c:v>
                </c:pt>
                <c:pt idx="11">
                  <c:v>4.8</c:v>
                </c:pt>
                <c:pt idx="12">
                  <c:v>7.2</c:v>
                </c:pt>
                <c:pt idx="13">
                  <c:v>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B-47FA-9029-19E7E316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039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Oppervlakte en Produkie - Duisende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398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Opbrengs - Ton per Ha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25400">
          <a:noFill/>
        </a:ln>
      </c:spPr>
    </c:plotArea>
    <c:legend>
      <c:legendPos val="r"/>
      <c:layout>
        <c:manualLayout>
          <c:xMode val="edge"/>
          <c:yMode val="edge"/>
          <c:x val="4.9294402626984403E-2"/>
          <c:y val="0.95208039154680135"/>
          <c:w val="0.91972912113959326"/>
          <c:h val="3.53094161102203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Vrystaat Totale Mielies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96600635699633E-2"/>
          <c:y val="9.5959010047975427E-2"/>
          <c:w val="0.82927498869776128"/>
          <c:h val="0.72149687329390466"/>
        </c:manualLayout>
      </c:layout>
      <c:barChart>
        <c:barDir val="col"/>
        <c:grouping val="clustered"/>
        <c:varyColors val="0"/>
        <c:ser>
          <c:idx val="0"/>
          <c:order val="0"/>
          <c:tx>
            <c:v>Vrystaat Totale Mielie oppervlakte</c:v>
          </c:tx>
          <c:spPr>
            <a:solidFill>
              <a:srgbClr val="3B6367"/>
            </a:solidFill>
            <a:ln w="25400">
              <a:noFill/>
            </a:ln>
          </c:spPr>
          <c:invertIfNegative val="0"/>
          <c:cat>
            <c:strRef>
              <c:f>'DATA-whiteyellow'!$D$14:$AP$14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'DATA-whiteyellow'!$D$65:$AP$65</c:f>
              <c:numCache>
                <c:formatCode>0.0</c:formatCode>
                <c:ptCount val="14"/>
                <c:pt idx="0">
                  <c:v>1230</c:v>
                </c:pt>
                <c:pt idx="1">
                  <c:v>1195</c:v>
                </c:pt>
                <c:pt idx="2">
                  <c:v>1220</c:v>
                </c:pt>
                <c:pt idx="3">
                  <c:v>700</c:v>
                </c:pt>
                <c:pt idx="4">
                  <c:v>1160</c:v>
                </c:pt>
                <c:pt idx="5">
                  <c:v>1054</c:v>
                </c:pt>
                <c:pt idx="6">
                  <c:v>1030</c:v>
                </c:pt>
                <c:pt idx="7">
                  <c:v>1220</c:v>
                </c:pt>
                <c:pt idx="8">
                  <c:v>1327.5</c:v>
                </c:pt>
                <c:pt idx="9">
                  <c:v>1224.5</c:v>
                </c:pt>
                <c:pt idx="10">
                  <c:v>1181</c:v>
                </c:pt>
                <c:pt idx="11">
                  <c:v>1250</c:v>
                </c:pt>
                <c:pt idx="12">
                  <c:v>1195</c:v>
                </c:pt>
                <c:pt idx="13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E-4ADA-B98D-5633D4003237}"/>
            </c:ext>
          </c:extLst>
        </c:ser>
        <c:ser>
          <c:idx val="1"/>
          <c:order val="1"/>
          <c:tx>
            <c:v>Vrystaat Totale Mielie Produksie</c:v>
          </c:tx>
          <c:spPr>
            <a:solidFill>
              <a:srgbClr val="AE9344"/>
            </a:solidFill>
            <a:ln w="25400">
              <a:noFill/>
            </a:ln>
          </c:spPr>
          <c:invertIfNegative val="0"/>
          <c:cat>
            <c:strRef>
              <c:f>'DATA-whiteyellow'!$D$14:$AP$14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'DATA-whiteyellow'!$D$123:$AP$123</c:f>
              <c:numCache>
                <c:formatCode>0.0</c:formatCode>
                <c:ptCount val="14"/>
                <c:pt idx="0">
                  <c:v>4884.8</c:v>
                </c:pt>
                <c:pt idx="1">
                  <c:v>6247.25</c:v>
                </c:pt>
                <c:pt idx="2">
                  <c:v>3944.5</c:v>
                </c:pt>
                <c:pt idx="3">
                  <c:v>2213.5</c:v>
                </c:pt>
                <c:pt idx="4">
                  <c:v>7362</c:v>
                </c:pt>
                <c:pt idx="5">
                  <c:v>5275</c:v>
                </c:pt>
                <c:pt idx="6">
                  <c:v>4553</c:v>
                </c:pt>
                <c:pt idx="7">
                  <c:v>6909</c:v>
                </c:pt>
                <c:pt idx="8">
                  <c:v>7034</c:v>
                </c:pt>
                <c:pt idx="9">
                  <c:v>6349.1</c:v>
                </c:pt>
                <c:pt idx="10">
                  <c:v>7132.7</c:v>
                </c:pt>
                <c:pt idx="11">
                  <c:v>5377</c:v>
                </c:pt>
                <c:pt idx="12">
                  <c:v>6776.5</c:v>
                </c:pt>
                <c:pt idx="13" formatCode="0.00">
                  <c:v>6705.5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E-4ADA-B98D-5633D4003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00272"/>
        <c:axId val="1"/>
      </c:barChart>
      <c:lineChart>
        <c:grouping val="standard"/>
        <c:varyColors val="0"/>
        <c:ser>
          <c:idx val="2"/>
          <c:order val="2"/>
          <c:tx>
            <c:v>Vrystaat Mielies Totale opbrengs</c:v>
          </c:tx>
          <c:spPr>
            <a:ln w="28575" cap="rnd">
              <a:solidFill>
                <a:srgbClr val="3B6367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strRef>
              <c:f>'DATA-whiteyellow'!$D$137:$AP$137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2025/26*</c:v>
                </c:pt>
              </c:strCache>
            </c:strRef>
          </c:cat>
          <c:val>
            <c:numRef>
              <c:f>'DATA-whiteyellow'!$D$186:$AP$186</c:f>
              <c:numCache>
                <c:formatCode>0.0</c:formatCode>
                <c:ptCount val="14"/>
                <c:pt idx="0">
                  <c:v>3.9713821138211385</c:v>
                </c:pt>
                <c:pt idx="1">
                  <c:v>5.2278242677824265</c:v>
                </c:pt>
                <c:pt idx="2">
                  <c:v>3.2331967213114754</c:v>
                </c:pt>
                <c:pt idx="3">
                  <c:v>3.1621428571428569</c:v>
                </c:pt>
                <c:pt idx="4">
                  <c:v>6.3465517241379308</c:v>
                </c:pt>
                <c:pt idx="5">
                  <c:v>5.0047438330170779</c:v>
                </c:pt>
                <c:pt idx="6">
                  <c:v>4.4203883495145631</c:v>
                </c:pt>
                <c:pt idx="7">
                  <c:v>5.6631147540983608</c:v>
                </c:pt>
                <c:pt idx="8">
                  <c:v>5.2986817325800377</c:v>
                </c:pt>
                <c:pt idx="9">
                  <c:v>5.1850551245406296</c:v>
                </c:pt>
                <c:pt idx="10">
                  <c:v>6.0395427603725658</c:v>
                </c:pt>
                <c:pt idx="11">
                  <c:v>4.3015999999999996</c:v>
                </c:pt>
                <c:pt idx="12">
                  <c:v>5.6707112970711293</c:v>
                </c:pt>
                <c:pt idx="13">
                  <c:v>5.5417355371900827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E-4ADA-B98D-5633D4003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04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Oppervlakte en Produksie - Duisende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4002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Opbrengs - Ton Per ha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25400">
          <a:noFill/>
        </a:ln>
      </c:spPr>
    </c:plotArea>
    <c:legend>
      <c:legendPos val="r"/>
      <c:layout>
        <c:manualLayout>
          <c:xMode val="edge"/>
          <c:yMode val="edge"/>
          <c:x val="3.3572386601454555E-2"/>
          <c:y val="0.89820122218765208"/>
          <c:w val="0.91029880213211234"/>
          <c:h val="7.98329065249822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GEMIDDELDE OBRENGS / TOTAL AVERAGE YIELD </a:t>
            </a:r>
          </a:p>
        </c:rich>
      </c:tx>
      <c:layout>
        <c:manualLayout>
          <c:xMode val="edge"/>
          <c:yMode val="edge"/>
          <c:x val="0.15192413310670969"/>
          <c:y val="2.6473938481513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70477247502775E-2"/>
          <c:y val="9.8305084745762716E-2"/>
          <c:w val="0.8901220865704772"/>
          <c:h val="0.67288135593220344"/>
        </c:manualLayout>
      </c:layout>
      <c:barChart>
        <c:barDir val="col"/>
        <c:grouping val="clustered"/>
        <c:varyColors val="0"/>
        <c:ser>
          <c:idx val="0"/>
          <c:order val="0"/>
          <c:tx>
            <c:v>WITMIELIES</c:v>
          </c:tx>
          <c:invertIfNegative val="0"/>
          <c:cat>
            <c:strRef>
              <c:f>'DATA-whiteyellow'!$AF$137:$AP$137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'DATA-whiteyellow'!$AF$156:$AO$156</c:f>
              <c:numCache>
                <c:formatCode>0.0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C17-4E5A-8DDD-943180902D89}"/>
            </c:ext>
          </c:extLst>
        </c:ser>
        <c:ser>
          <c:idx val="1"/>
          <c:order val="1"/>
          <c:tx>
            <c:v>GEELMIELIES</c:v>
          </c:tx>
          <c:invertIfNegative val="0"/>
          <c:cat>
            <c:strRef>
              <c:f>'DATA-whiteyellow'!$AF$137:$AP$137</c:f>
              <c:strCache>
                <c:ptCount val="8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2025/26*</c:v>
                </c:pt>
              </c:strCache>
            </c:strRef>
          </c:cat>
          <c:val>
            <c:numRef>
              <c:f>'DATA-whiteyellow'!$AF$177:$AP$177</c:f>
              <c:numCache>
                <c:formatCode>0.0</c:formatCode>
                <c:ptCount val="8"/>
                <c:pt idx="0">
                  <c:v>4.4131578947368428</c:v>
                </c:pt>
                <c:pt idx="1">
                  <c:v>5.9260273972602739</c:v>
                </c:pt>
                <c:pt idx="2">
                  <c:v>5.9525062656641605</c:v>
                </c:pt>
                <c:pt idx="3">
                  <c:v>6.15</c:v>
                </c:pt>
                <c:pt idx="4">
                  <c:v>6.3</c:v>
                </c:pt>
                <c:pt idx="5">
                  <c:v>4.2249999999999996</c:v>
                </c:pt>
                <c:pt idx="6">
                  <c:v>6.7249999999999996</c:v>
                </c:pt>
                <c:pt idx="7">
                  <c:v>5.875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7-4E5A-8DDD-94318090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21328"/>
        <c:axId val="1"/>
      </c:barChart>
      <c:catAx>
        <c:axId val="12502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 / YEARS</a:t>
                </a:r>
              </a:p>
            </c:rich>
          </c:tx>
          <c:layout>
            <c:manualLayout>
              <c:xMode val="edge"/>
              <c:yMode val="edge"/>
              <c:x val="0.48347078173598351"/>
              <c:y val="0.90669251510480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64280180836427E-2"/>
              <c:y val="0.4234691073327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021328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4.5193641819001706E-2"/>
          <c:y val="0.94073219982555301"/>
          <c:w val="0.91043538335241148"/>
          <c:h val="3.90924768698298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8.bin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chart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chart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9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0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1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2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3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4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15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16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7.bin"/></Relationships>
</file>

<file path=xl/chart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DEF8031-EF20-426F-8B23-4744ECDC8CF1}">
  <sheetPr/>
  <sheetViews>
    <sheetView zoomScale="80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D79AEDA-1E72-40C3-A2C0-2A1CB01CF261}">
  <sheetPr/>
  <sheetViews>
    <sheetView zoomScale="70" workbookViewId="0"/>
  </sheetViews>
  <pageMargins left="0.75" right="0.75" top="1" bottom="1" header="0.5" footer="0.5"/>
  <headerFooter alignWithMargins="0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C41104-2535-4532-8913-B2390BCD11FD}">
  <sheetPr/>
  <sheetViews>
    <sheetView zoomScale="70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869A9E-12FA-4AD2-8BBB-B1B62912ED85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5B4F92-92DE-4516-8B2E-521D5F0B336D}">
  <sheetPr/>
  <sheetViews>
    <sheetView zoomScale="80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55F24A-74FB-4534-A987-4521D7729076}">
  <sheetPr/>
  <sheetViews>
    <sheetView zoomScale="70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BD5EA61-1533-4C2B-9772-5996A485FB24}">
  <sheetPr/>
  <sheetViews>
    <sheetView zoomScale="60" workbookViewId="0"/>
  </sheetViews>
  <pageMargins left="0.7" right="0.7" top="0.75" bottom="0.75" header="0.3" footer="0.3"/>
  <pageSetup orientation="landscape" horizontalDpi="300" verticalDpi="300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0AFE41-DCE9-4C45-8886-3A7E3E907900}">
  <sheetPr/>
  <sheetViews>
    <sheetView zoomScale="55" workbookViewId="0"/>
  </sheetViews>
  <pageMargins left="0.7" right="0.7" top="0.75" bottom="0.75" header="0.3" footer="0.3"/>
  <pageSetup orientation="landscape" horizontalDpi="300" verticalDpi="300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1414A7A-80C9-4C26-AD77-D1E4EB603E17}">
  <sheetPr/>
  <sheetViews>
    <sheetView zoomScale="55" workbookViewId="0"/>
  </sheetViews>
  <pageMargins left="0.7" right="0.7" top="0.75" bottom="0.75" header="0.3" footer="0.3"/>
  <pageSetup orientation="landscape" horizontalDpi="300" verticalDpi="300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C15E6C-B240-4D63-944F-CCE731A78D65}">
  <sheetPr/>
  <sheetViews>
    <sheetView zoomScale="60" workbookViewId="0"/>
  </sheetViews>
  <pageMargins left="0.7" right="0.7" top="0.75" bottom="0.75" header="0.3" footer="0.3"/>
  <pageSetup orientation="landscape" horizontalDpi="300" verticalDpi="300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EA7E3E5-B7F1-46BF-A493-C058E6AC8D72}">
  <sheetPr/>
  <sheetViews>
    <sheetView zoomScale="60" workbookViewId="0"/>
  </sheetViews>
  <pageMargins left="0.7" right="0.7" top="0.75" bottom="0.75" header="0.3" footer="0.3"/>
  <pageSetup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80BC04-0B02-4728-9BE4-DE39452A5ECB}">
  <sheetPr/>
  <sheetViews>
    <sheetView zoomScale="80"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369BD72-2C36-41E1-BF88-13A3AE6E2CB1}">
  <sheetPr/>
  <sheetViews>
    <sheetView zoomScale="65"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2685C7-B3C7-41F5-9779-B8D2CEC3BA6E}">
  <sheetPr/>
  <sheetViews>
    <sheetView zoomScale="65"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9257F3-05BD-4592-93AD-20A4F146B704}">
  <sheetPr/>
  <sheetViews>
    <sheetView zoomScale="75"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D8DE072-3BA2-478B-BD59-73A249115FB7}">
  <sheetPr/>
  <sheetViews>
    <sheetView zoomScale="70"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54D391-B9F6-4D76-B319-94633376CC9C}">
  <sheetPr/>
  <sheetViews>
    <sheetView zoomScale="55"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9DF67B-ED56-4EE1-878B-180B3D5E0262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D830B3-4197-4088-B609-9701F631FC70}">
  <sheetPr/>
  <sheetViews>
    <sheetView zoomScale="80" workbookViewId="0"/>
  </sheetViews>
  <pageMargins left="0.75" right="0.75" top="1" bottom="1" header="0.5" footer="0.5"/>
  <headerFooter alignWithMargins="0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C84C06-9A5E-4138-9174-BC36F9BA0F6B}">
  <sheetPr/>
  <sheetViews>
    <sheetView zoomScale="70" workbookViewId="0"/>
  </sheetViews>
  <pageMargins left="0.75" right="0.75" top="1" bottom="1" header="0.5" footer="0.5"/>
  <headerFooter alignWithMargins="0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87F75E-6580-4EA1-8FE8-8D7AF7A6B4C0}">
  <sheetPr/>
  <sheetViews>
    <sheetView zoomScale="70" workbookViewId="0"/>
  </sheetViews>
  <pageMargins left="0.75" right="0.75" top="1" bottom="1" header="0.5" footer="0.5"/>
  <headerFooter alignWithMargins="0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A2D8AF1-9E20-4F4F-A37A-0F0FBF8429F3}">
  <sheetPr/>
  <sheetViews>
    <sheetView zoomScale="55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5C59FE1-D771-41E7-A263-A3A690821AAE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554777-EA3C-4974-9EE5-90FFEF668864}">
  <sheetPr/>
  <sheetViews>
    <sheetView zoomScale="70" workbookViewId="0"/>
  </sheetViews>
  <pageMargins left="0.75" right="0.75" top="1" bottom="1" header="0.5" footer="0.5"/>
  <headerFooter alignWithMargins="0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AEC595-6399-4F45-8CF5-248A5BC7E882}">
  <sheetPr/>
  <sheetViews>
    <sheetView zoomScale="70" workbookViewId="0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AAE9A11-BA66-4F18-A153-C7945CBB873E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90BE68-0AA9-4C54-8FBA-F5EEDECC185F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FA011D-234F-4BA4-B25D-B4AF1B748AE1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F304DA-71FC-4B5E-8D60-A7A165392A1D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40A9F8A-AECF-441E-8E85-86216AE26C77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A2D09DD-9D20-4080-8EB7-0ABDCD435E63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3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ECF73A-CAF1-49A4-8F9B-E29FF692EE41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3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217FE4-919B-4CEF-9121-AD3AA2963BAB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41B304-175E-45F1-9C60-4469DC086F34}">
  <sheetPr/>
  <sheetViews>
    <sheetView zoomScale="80" workbookViewId="0"/>
  </sheetViews>
  <pageMargins left="0.75" right="0.75" top="1" bottom="1" header="0.5" footer="0.5"/>
  <headerFooter alignWithMargins="0"/>
  <drawing r:id="rId1"/>
</chartsheet>
</file>

<file path=xl/chartsheets/sheet4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241683-E30F-4930-A093-CE3AB3411DFD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4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691FC3-9AAB-435F-9820-37CAF0A60182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4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BC3FC8-86AB-44ED-A443-F933EE5DC3EC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4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18D8BF0-389B-46F9-9C1B-7F316990E458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4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5B40A27-C278-4CDC-9EE0-3D4AB19EF774}">
  <sheetPr/>
  <sheetViews>
    <sheetView zoomScale="71" workbookViewId="0"/>
  </sheetViews>
  <pageMargins left="0.75" right="0.75" top="1" bottom="1" header="0.5" footer="0.5"/>
  <headerFooter alignWithMargins="0"/>
  <drawing r:id="rId1"/>
</chartsheet>
</file>

<file path=xl/chartsheets/sheet4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D08F4D-A155-4850-9937-C0F227403340}">
  <sheetPr/>
  <sheetViews>
    <sheetView zoomScale="71" workbookViewId="0"/>
  </sheetViews>
  <pageMargins left="0.75" right="0.75" top="1" bottom="1" header="0.5" footer="0.5"/>
  <pageSetup paperSize="9" orientation="landscape" horizontalDpi="4294967294" verticalDpi="300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6269ED-BE00-410C-9EA1-B6D1E460D18F}">
  <sheetPr/>
  <sheetViews>
    <sheetView zoomScale="71" workbookViewId="0"/>
  </sheetViews>
  <pageMargins left="0.75" right="0.75" top="1" bottom="1" header="0.5" footer="0.5"/>
  <pageSetup paperSize="9" orientation="landscape" horizontalDpi="4294967294" verticalDpi="300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BFFA8C-C87D-4F74-9C8E-943EAEE5FFD6}">
  <sheetPr/>
  <sheetViews>
    <sheetView zoomScale="6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7B70720-2DA4-4038-81B5-AFC674578499}">
  <sheetPr/>
  <sheetViews>
    <sheetView zoomScale="6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C4F3A9-DC0C-4572-BFDB-2C3B8925E903}">
  <sheetPr/>
  <sheetViews>
    <sheetView zoomScale="6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2BEC37-3ACB-4056-B03A-7D8C1B52B3D4}">
  <sheetPr/>
  <sheetViews>
    <sheetView zoomScale="80" workbookViewId="0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E36B213-CAD4-49FA-AC3E-0C9919902404}">
  <sheetPr/>
  <sheetViews>
    <sheetView zoomScale="6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B5C1DB2-F7AA-4598-BFAF-5224364027FC}">
  <sheetPr/>
  <sheetViews>
    <sheetView zoomScale="66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1E6654-8E3C-4B93-ABB2-8D35CC93C006}">
  <sheetPr/>
  <sheetViews>
    <sheetView zoomScale="60" workbookViewId="0"/>
  </sheetViews>
  <pageMargins left="0.7" right="0.7" top="0.75" bottom="0.75" header="0.3" footer="0.3"/>
  <pageSetup orientation="landscape" horizontalDpi="300" verticalDpi="300" r:id="rId1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88C369-033E-44C6-93A2-01BCE016DEED}">
  <sheetPr/>
  <sheetViews>
    <sheetView zoomScale="70" workbookViewId="0"/>
  </sheetViews>
  <pageMargins left="0.7" right="0.7" top="0.75" bottom="0.75" header="0.3" footer="0.3"/>
  <pageSetup orientation="landscape" horizontalDpi="300" verticalDpi="300" r:id="rId1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B2B3C8-EB99-4684-8881-C54C5CAB9388}">
  <sheetPr/>
  <sheetViews>
    <sheetView zoomScale="8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D3CEFD-55FD-463B-817E-B1CDBE452844}">
  <sheetPr/>
  <sheetViews>
    <sheetView zoomScale="8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BEA006E-1CD4-4988-AC52-BAFECCFC5F0D}">
  <sheetPr/>
  <sheetViews>
    <sheetView zoomScale="8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42CE6B-0B2C-40D7-9E1C-C52201D9E793}">
  <sheetPr/>
  <sheetViews>
    <sheetView zoomScale="8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294587-6EF8-4E51-B129-2191C59D0D41}">
  <sheetPr/>
  <sheetViews>
    <sheetView zoomScale="70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6CDF8A-B519-1F20-7A6E-F174AC2C55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480543-9BCD-3028-AEDC-0A05459AEC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485BC3-A70F-A206-0DC0-E34D10DB5A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C1B9C3-0336-CE08-5834-68EE8E8B95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CF33FC-08F2-D808-F874-268233B3DD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A23CF7-CDC2-52FD-170E-97636D4D5F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19400" cy="20421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2C0941-EBBA-DEE1-3E84-C371A7548E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19400" cy="20421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6DBA93-45D6-DB44-8359-A2D5D8461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19400" cy="20421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851678-8E3E-265A-70B6-C808A858C4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19400" cy="20421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F29A0D-C260-C5B4-624C-7185B3A30F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19400" cy="20421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46A240-D6B7-3752-BD0C-80D7D9BF1F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DF7521-7EBC-C583-2C91-6A1C17BDF3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0.35124</cdr:x>
      <cdr:y>0.46187</cdr:y>
    </cdr:from>
    <cdr:to>
      <cdr:x>0.94788</cdr:x>
      <cdr:y>0.70513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BB20D0DA-7D56-1AEB-7CF4-6C6E6ED6BD37}"/>
            </a:ext>
          </a:extLst>
        </cdr:cNvPr>
        <cdr:cNvCxnSpPr/>
      </cdr:nvCxnSpPr>
      <cdr:spPr>
        <a:xfrm xmlns:a="http://schemas.openxmlformats.org/drawingml/2006/main" flipV="1">
          <a:off x="1508125" y="1174750"/>
          <a:ext cx="6016625" cy="2365375"/>
        </a:xfrm>
        <a:prstGeom xmlns:a="http://schemas.openxmlformats.org/drawingml/2006/main" prst="straightConnector1">
          <a:avLst/>
        </a:prstGeom>
        <a:ln xmlns:a="http://schemas.openxmlformats.org/drawingml/2006/main" w="2540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28E5C9-CFB3-786D-A356-5E6B90BE4F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4F9C1E-B8FF-B767-2FA1-FBD373C349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19400" cy="19659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AEDF50-CFDE-A08D-DA5A-87AFC200DB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9B0D9B-5C78-2976-1E8F-0683F441B4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19400" cy="19659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117C0-6724-2609-662C-6F60F31C48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0.0314</cdr:x>
      <cdr:y>0.02293</cdr:y>
    </cdr:from>
    <cdr:to>
      <cdr:x>0.14387</cdr:x>
      <cdr:y>0.62134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2704" y="3887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ZA" sz="2000" b="1"/>
            <a:t>'000 ton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7353300" cy="44805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87E648-1451-311D-1282-887FCA02B4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115C42-C16F-3737-DB68-28269CDC9C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6F5DB-2449-C498-D4B1-51ACB71751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57709F-4A94-B5AE-973F-D364A33986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7893A1-2AEF-0B2A-F0CC-CD555C5486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347B4F-656D-8A83-64B7-CB128C4916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11A34-8150-55A5-AE78-D83098AF31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2819400" cy="19659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1F5ACD-D3FB-D25C-5B76-D0524BCEFB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11617817" cy="75797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EAB9E8-C568-B697-378B-3E2207CAA9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7977-7301-57AE-22A9-0C62544268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BE4771-2062-100F-F631-A4DBF067A2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2E710B-71BF-FAAB-3FE7-21C1903279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6A8D42-E0AC-A335-B192-11F6BBD462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2D1484-133C-3C39-814D-7F334DF248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29DFF5-A72F-3F16-5E8E-958A38E1A4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00B561-2AB7-9592-6805-9BBD7774EA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CA0776-3622-8315-572E-37234813F8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EF0136-110B-EA01-CED3-FEF5E0A02A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965D15-1E3A-20DF-3BB3-64ADCC0153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A07991-3E0E-DFDC-ADF4-EDA4F9F714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6E5645-3319-2E75-770C-DAAD424918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D4FA84-4D0A-0F11-0D84-57469ECDE9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7353300" cy="44805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8CD805-0546-CA63-1AB8-7E4BC077A1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7353300" cy="44805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761C4D-1AC3-53DC-B3D3-2335DA1CF2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7345680" cy="44729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1B293-F3AC-A06B-B84A-94F8DA4224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B35C51-B95A-F609-3634-D54C8A13D0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7345680" cy="44729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C00090-7D7C-D833-1F21-1A7C9848D9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7345680" cy="44729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DDB4B-5DC8-8930-6C63-C9C3BF7AC8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0" y="0"/>
    <xdr:ext cx="7345680" cy="44729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1086D3-8D26-6CBB-3446-CE00FCFD25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7345680" cy="44729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B77350-E0F5-33EB-6DC6-811AD6DF0B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0" y="0"/>
    <xdr:ext cx="6918960" cy="50215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2F3836-BE3D-449C-CBA0-D40D008D4B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0.32909</cdr:x>
      <cdr:y>0.3079</cdr:y>
    </cdr:from>
    <cdr:to>
      <cdr:x>0.64292</cdr:x>
      <cdr:y>0.64904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79EBBC7-337E-B6D8-1E43-E5F6887B9A95}"/>
            </a:ext>
          </a:extLst>
        </cdr:cNvPr>
        <cdr:cNvCxnSpPr/>
      </cdr:nvCxnSpPr>
      <cdr:spPr>
        <a:xfrm xmlns:a="http://schemas.openxmlformats.org/drawingml/2006/main" flipV="1">
          <a:off x="1473200" y="863600"/>
          <a:ext cx="3263900" cy="2819400"/>
        </a:xfrm>
        <a:prstGeom xmlns:a="http://schemas.openxmlformats.org/drawingml/2006/main" prst="straightConnector1">
          <a:avLst/>
        </a:prstGeom>
        <a:ln xmlns:a="http://schemas.openxmlformats.org/drawingml/2006/main" w="3175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0.27394</cdr:y>
    </cdr:from>
    <cdr:to>
      <cdr:x>0.9479</cdr:x>
      <cdr:y>0.27668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114733B4-FD68-D089-E7A6-1A102F133D04}"/>
            </a:ext>
          </a:extLst>
        </cdr:cNvPr>
        <cdr:cNvCxnSpPr/>
      </cdr:nvCxnSpPr>
      <cdr:spPr>
        <a:xfrm xmlns:a="http://schemas.openxmlformats.org/drawingml/2006/main" flipV="1">
          <a:off x="5005120" y="622300"/>
          <a:ext cx="3033980" cy="10886"/>
        </a:xfrm>
        <a:prstGeom xmlns:a="http://schemas.openxmlformats.org/drawingml/2006/main" prst="straightConnector1">
          <a:avLst/>
        </a:prstGeom>
        <a:ln xmlns:a="http://schemas.openxmlformats.org/drawingml/2006/main" w="3175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absoluteAnchor>
    <xdr:pos x="0" y="0"/>
    <xdr:ext cx="6918960" cy="50215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3274B1-3981-AE94-E155-56815129F3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0.21985</cdr:x>
      <cdr:y>0.35667</cdr:y>
    </cdr:from>
    <cdr:to>
      <cdr:x>0.78584</cdr:x>
      <cdr:y>0.66082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012F30B-C390-E6B0-BF49-027396AE6EE2}"/>
            </a:ext>
          </a:extLst>
        </cdr:cNvPr>
        <cdr:cNvCxnSpPr/>
      </cdr:nvCxnSpPr>
      <cdr:spPr>
        <a:xfrm xmlns:a="http://schemas.openxmlformats.org/drawingml/2006/main" flipV="1">
          <a:off x="1399309" y="1240971"/>
          <a:ext cx="5219205" cy="2416630"/>
        </a:xfrm>
        <a:prstGeom xmlns:a="http://schemas.openxmlformats.org/drawingml/2006/main" prst="straightConnector1">
          <a:avLst/>
        </a:prstGeom>
        <a:ln xmlns:a="http://schemas.openxmlformats.org/drawingml/2006/main" w="3175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0.80069</cdr:x>
      <cdr:y>0.33462</cdr:y>
    </cdr:from>
    <cdr:to>
      <cdr:x>0.95359</cdr:x>
      <cdr:y>0.3361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92F566F8-9CA4-03DB-EE3D-ADD073D66811}"/>
            </a:ext>
          </a:extLst>
        </cdr:cNvPr>
        <cdr:cNvCxnSpPr/>
      </cdr:nvCxnSpPr>
      <cdr:spPr>
        <a:xfrm xmlns:a="http://schemas.openxmlformats.org/drawingml/2006/main" flipV="1">
          <a:off x="6760029" y="1055915"/>
          <a:ext cx="1382485" cy="10885"/>
        </a:xfrm>
        <a:prstGeom xmlns:a="http://schemas.openxmlformats.org/drawingml/2006/main" prst="straightConnector1">
          <a:avLst/>
        </a:prstGeom>
        <a:ln xmlns:a="http://schemas.openxmlformats.org/drawingml/2006/main" w="31750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absoluteAnchor>
    <xdr:pos x="0" y="0"/>
    <xdr:ext cx="6918960" cy="4846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FB2050-7211-9AA8-E7B9-F95D6F4A0B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7A4499-01A7-56D5-1C85-C1393445C0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924366-3A06-C2E9-81CA-4CFB8A7219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589CA9-ED19-F971-E1B3-0976DCAF95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B6BBC6-3E7E-E246-E649-662C2F1882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5A14-FD8C-438A-9D4C-91E207263F18}">
  <sheetPr>
    <pageSetUpPr fitToPage="1"/>
  </sheetPr>
  <dimension ref="A1:HJ581"/>
  <sheetViews>
    <sheetView showGridLines="0" tabSelected="1" zoomScale="85" zoomScaleNormal="110" workbookViewId="0">
      <pane xSplit="1" ySplit="10" topLeftCell="I32" activePane="bottomRight" state="frozen"/>
      <selection pane="topRight" activeCell="B1" sqref="B1"/>
      <selection pane="bottomLeft" activeCell="A10" sqref="A10"/>
      <selection pane="bottomRight" activeCell="A50" sqref="A50:XFD52"/>
    </sheetView>
  </sheetViews>
  <sheetFormatPr defaultColWidth="9.7109375" defaultRowHeight="12.75" x14ac:dyDescent="0.2"/>
  <cols>
    <col min="1" max="1" width="53.42578125" customWidth="1"/>
    <col min="2" max="13" width="10.7109375" hidden="1" customWidth="1"/>
    <col min="14" max="14" width="10.7109375" style="27" hidden="1" customWidth="1"/>
    <col min="15" max="25" width="10.7109375" hidden="1" customWidth="1"/>
    <col min="26" max="26" width="10.7109375" style="65" customWidth="1"/>
    <col min="27" max="31" width="10.7109375" customWidth="1"/>
    <col min="32" max="34" width="10.7109375" style="46" customWidth="1"/>
    <col min="35" max="36" width="11.5703125" style="46" bestFit="1" customWidth="1"/>
    <col min="37" max="37" width="12.5703125" style="46" bestFit="1" customWidth="1"/>
    <col min="38" max="38" width="8.28515625" style="46" hidden="1" customWidth="1"/>
    <col min="39" max="39" width="11.28515625" style="46" hidden="1" customWidth="1"/>
    <col min="40" max="40" width="9.7109375" style="46" hidden="1" customWidth="1"/>
    <col min="41" max="41" width="24.140625" style="46" bestFit="1" customWidth="1"/>
    <col min="42" max="42" width="30" style="75" customWidth="1"/>
    <col min="43" max="43" width="12.28515625" hidden="1" customWidth="1"/>
    <col min="44" max="44" width="0" hidden="1" customWidth="1"/>
    <col min="45" max="45" width="19.42578125" hidden="1" customWidth="1"/>
    <col min="46" max="46" width="18" customWidth="1"/>
  </cols>
  <sheetData>
    <row r="1" spans="1:46" ht="40.9" customHeight="1" x14ac:dyDescent="0.25">
      <c r="A1" s="77" t="s">
        <v>0</v>
      </c>
      <c r="B1" s="78"/>
      <c r="C1" s="78"/>
      <c r="D1" s="78"/>
      <c r="E1" s="78"/>
      <c r="F1" s="78"/>
      <c r="G1" s="79"/>
      <c r="H1" s="79"/>
      <c r="I1" s="79"/>
      <c r="J1" s="79"/>
      <c r="K1" s="79"/>
      <c r="L1" s="79"/>
      <c r="M1" s="79"/>
      <c r="N1" s="80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81"/>
      <c r="AA1" s="79"/>
      <c r="AB1" s="79"/>
      <c r="AC1" s="79"/>
      <c r="AD1" s="79"/>
      <c r="AE1" s="79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3"/>
      <c r="AQ1" s="79"/>
      <c r="AR1" s="79"/>
      <c r="AS1" s="79"/>
      <c r="AT1" s="79"/>
    </row>
    <row r="2" spans="1:46" ht="1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81"/>
      <c r="AA2" s="79"/>
      <c r="AB2" s="79"/>
      <c r="AC2" s="79"/>
      <c r="AD2" s="79"/>
      <c r="AE2" s="79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3"/>
      <c r="AQ2" s="79"/>
      <c r="AR2" s="79"/>
      <c r="AS2" s="79"/>
      <c r="AT2" s="79"/>
    </row>
    <row r="3" spans="1:46" ht="16.5" x14ac:dyDescent="0.25">
      <c r="A3" s="78" t="s">
        <v>1</v>
      </c>
      <c r="B3" s="78"/>
      <c r="C3" s="78"/>
      <c r="D3" s="78"/>
      <c r="E3" s="78"/>
      <c r="F3" s="78"/>
      <c r="G3" s="79"/>
      <c r="H3" s="79"/>
      <c r="I3" s="79"/>
      <c r="J3" s="79"/>
      <c r="K3" s="79"/>
      <c r="L3" s="79"/>
      <c r="M3" s="79"/>
      <c r="N3" s="80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81"/>
      <c r="AA3" s="79"/>
      <c r="AB3" s="79"/>
      <c r="AC3" s="79"/>
      <c r="AD3" s="79"/>
      <c r="AE3" s="79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3"/>
      <c r="AQ3" s="79"/>
      <c r="AR3" s="79"/>
      <c r="AS3" s="79"/>
      <c r="AT3" s="79"/>
    </row>
    <row r="4" spans="1:46" ht="16.5" x14ac:dyDescent="0.25">
      <c r="A4" s="78" t="s">
        <v>194</v>
      </c>
      <c r="B4" s="78"/>
      <c r="C4" s="78"/>
      <c r="D4" s="78"/>
      <c r="E4" s="78"/>
      <c r="F4" s="78"/>
      <c r="G4" s="79"/>
      <c r="H4" s="79"/>
      <c r="I4" s="79"/>
      <c r="J4" s="79"/>
      <c r="K4" s="79"/>
      <c r="L4" s="79"/>
      <c r="M4" s="79"/>
      <c r="N4" s="80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81"/>
      <c r="AA4" s="79"/>
      <c r="AB4" s="79"/>
      <c r="AC4" s="79"/>
      <c r="AD4" s="79"/>
      <c r="AE4" s="79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3"/>
      <c r="AQ4" s="79"/>
      <c r="AR4" s="79"/>
      <c r="AS4" s="79"/>
      <c r="AT4" s="79"/>
    </row>
    <row r="5" spans="1:46" ht="16.5" x14ac:dyDescent="0.25">
      <c r="A5" s="84" t="s">
        <v>197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81"/>
      <c r="AA5" s="79"/>
      <c r="AB5" s="79"/>
      <c r="AC5" s="79"/>
      <c r="AD5" s="79"/>
      <c r="AE5" s="79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3"/>
      <c r="AQ5" s="79"/>
      <c r="AR5" s="79"/>
      <c r="AS5" s="79"/>
      <c r="AT5" s="79"/>
    </row>
    <row r="6" spans="1:46" ht="16.5" x14ac:dyDescent="0.25">
      <c r="A6" s="85" t="s">
        <v>2</v>
      </c>
      <c r="B6" s="85"/>
      <c r="C6" s="85"/>
      <c r="D6" s="85"/>
      <c r="E6" s="85"/>
      <c r="F6" s="85"/>
      <c r="G6" s="79"/>
      <c r="H6" s="79"/>
      <c r="I6" s="79"/>
      <c r="J6" s="79"/>
      <c r="K6" s="79"/>
      <c r="L6" s="79"/>
      <c r="M6" s="79"/>
      <c r="N6" s="80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81"/>
      <c r="AA6" s="79"/>
      <c r="AB6" s="79"/>
      <c r="AC6" s="79"/>
      <c r="AD6" s="79"/>
      <c r="AE6" s="79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3"/>
      <c r="AQ6" s="79"/>
      <c r="AR6" s="79"/>
      <c r="AS6" s="79"/>
      <c r="AT6" s="79"/>
    </row>
    <row r="7" spans="1:46" ht="16.5" x14ac:dyDescent="0.25">
      <c r="A7" s="86" t="s">
        <v>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1"/>
      <c r="AA7" s="79"/>
      <c r="AB7" s="79"/>
      <c r="AC7" s="79"/>
      <c r="AD7" s="79"/>
      <c r="AE7" s="79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3"/>
      <c r="AQ7" s="79"/>
      <c r="AR7" s="79"/>
      <c r="AS7" s="79"/>
      <c r="AT7" s="79"/>
    </row>
    <row r="8" spans="1:46" ht="16.5" hidden="1" x14ac:dyDescent="0.25">
      <c r="A8" s="87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0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81"/>
      <c r="AA8" s="79"/>
      <c r="AB8" s="79"/>
      <c r="AC8" s="79"/>
      <c r="AD8" s="79"/>
      <c r="AE8" s="79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3"/>
      <c r="AQ8" s="79"/>
      <c r="AR8" s="79"/>
      <c r="AS8" s="79"/>
      <c r="AT8" s="79"/>
    </row>
    <row r="9" spans="1:46" ht="16.5" hidden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80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81"/>
      <c r="AA9" s="79"/>
      <c r="AB9" s="79"/>
      <c r="AC9" s="79"/>
      <c r="AD9" s="79"/>
      <c r="AE9" s="79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3"/>
      <c r="AQ9" s="79"/>
      <c r="AR9" s="79"/>
      <c r="AS9" s="79"/>
      <c r="AT9" s="79"/>
    </row>
    <row r="10" spans="1:46" ht="16.5" hidden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80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81"/>
      <c r="AA10" s="79"/>
      <c r="AB10" s="79"/>
      <c r="AC10" s="79"/>
      <c r="AD10" s="79"/>
      <c r="AE10" s="79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3"/>
      <c r="AQ10" s="79"/>
      <c r="AR10" s="79"/>
      <c r="AS10" s="79"/>
      <c r="AT10" s="79"/>
    </row>
    <row r="11" spans="1:46" ht="16.5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1"/>
      <c r="AA11" s="79"/>
      <c r="AB11" s="79"/>
      <c r="AC11" s="79"/>
      <c r="AD11" s="79"/>
      <c r="AE11" s="79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3"/>
      <c r="AQ11" s="79"/>
      <c r="AR11" s="79"/>
      <c r="AS11" s="79"/>
      <c r="AT11" s="79"/>
    </row>
    <row r="12" spans="1:46" ht="16.5" x14ac:dyDescent="0.25">
      <c r="A12" s="88" t="s">
        <v>4</v>
      </c>
      <c r="B12" s="88"/>
      <c r="C12" s="88"/>
      <c r="D12" s="88"/>
      <c r="E12" s="88"/>
      <c r="F12" s="88"/>
      <c r="G12" s="79"/>
      <c r="H12" s="79"/>
      <c r="I12" s="79"/>
      <c r="J12" s="79"/>
      <c r="K12" s="79"/>
      <c r="L12" s="79"/>
      <c r="M12" s="79"/>
      <c r="N12" s="80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1"/>
      <c r="AA12" s="79"/>
      <c r="AB12" s="79"/>
      <c r="AC12" s="79"/>
      <c r="AD12" s="79"/>
      <c r="AE12" s="79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3"/>
      <c r="AQ12" s="79"/>
      <c r="AR12" s="79"/>
      <c r="AS12" s="79"/>
      <c r="AT12" s="79"/>
    </row>
    <row r="13" spans="1:46" ht="33" x14ac:dyDescent="0.25">
      <c r="A13" s="86" t="s">
        <v>5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90"/>
      <c r="AG13" s="90"/>
      <c r="AH13" s="90"/>
      <c r="AI13" s="90"/>
      <c r="AJ13" s="90"/>
      <c r="AK13" s="82"/>
      <c r="AL13" s="82"/>
      <c r="AM13" s="82"/>
      <c r="AN13" s="82"/>
      <c r="AO13" s="91"/>
      <c r="AP13" s="92" t="s">
        <v>195</v>
      </c>
      <c r="AQ13" s="85"/>
      <c r="AR13" s="85"/>
      <c r="AS13" s="85"/>
      <c r="AT13" s="79"/>
    </row>
    <row r="14" spans="1:46" ht="16.5" x14ac:dyDescent="0.25">
      <c r="A14" s="93"/>
      <c r="B14" s="94" t="s">
        <v>6</v>
      </c>
      <c r="C14" s="94" t="s">
        <v>7</v>
      </c>
      <c r="D14" s="95" t="s">
        <v>8</v>
      </c>
      <c r="E14" s="95" t="s">
        <v>9</v>
      </c>
      <c r="F14" s="95" t="s">
        <v>10</v>
      </c>
      <c r="G14" s="96" t="s">
        <v>11</v>
      </c>
      <c r="H14" s="97" t="s">
        <v>12</v>
      </c>
      <c r="I14" s="97" t="s">
        <v>13</v>
      </c>
      <c r="J14" s="97" t="s">
        <v>14</v>
      </c>
      <c r="K14" s="97" t="s">
        <v>15</v>
      </c>
      <c r="L14" s="98" t="s">
        <v>16</v>
      </c>
      <c r="M14" s="98" t="s">
        <v>17</v>
      </c>
      <c r="N14" s="98" t="s">
        <v>18</v>
      </c>
      <c r="O14" s="98" t="s">
        <v>19</v>
      </c>
      <c r="P14" s="98" t="s">
        <v>20</v>
      </c>
      <c r="Q14" s="98" t="s">
        <v>21</v>
      </c>
      <c r="R14" s="98" t="s">
        <v>22</v>
      </c>
      <c r="S14" s="98" t="s">
        <v>23</v>
      </c>
      <c r="T14" s="98" t="s">
        <v>24</v>
      </c>
      <c r="U14" s="98" t="s">
        <v>25</v>
      </c>
      <c r="V14" s="98" t="s">
        <v>26</v>
      </c>
      <c r="W14" s="98" t="s">
        <v>27</v>
      </c>
      <c r="X14" s="98" t="s">
        <v>28</v>
      </c>
      <c r="Y14" s="98" t="s">
        <v>29</v>
      </c>
      <c r="Z14" s="99" t="s">
        <v>30</v>
      </c>
      <c r="AA14" s="98" t="s">
        <v>31</v>
      </c>
      <c r="AB14" s="98" t="s">
        <v>32</v>
      </c>
      <c r="AC14" s="98" t="s">
        <v>33</v>
      </c>
      <c r="AD14" s="98" t="s">
        <v>34</v>
      </c>
      <c r="AE14" s="98" t="s">
        <v>35</v>
      </c>
      <c r="AF14" s="98" t="s">
        <v>36</v>
      </c>
      <c r="AG14" s="98" t="s">
        <v>37</v>
      </c>
      <c r="AH14" s="98" t="s">
        <v>38</v>
      </c>
      <c r="AI14" s="98" t="s">
        <v>39</v>
      </c>
      <c r="AJ14" s="98" t="s">
        <v>40</v>
      </c>
      <c r="AK14" s="100" t="s">
        <v>41</v>
      </c>
      <c r="AL14" s="101" t="s">
        <v>42</v>
      </c>
      <c r="AM14" s="101" t="s">
        <v>42</v>
      </c>
      <c r="AN14" s="101" t="s">
        <v>42</v>
      </c>
      <c r="AO14" s="102" t="s">
        <v>196</v>
      </c>
      <c r="AP14" s="103" t="s">
        <v>69</v>
      </c>
      <c r="AQ14" s="79"/>
      <c r="AR14" s="79"/>
      <c r="AS14" s="79"/>
      <c r="AT14" s="79"/>
    </row>
    <row r="15" spans="1:46" ht="16.5" x14ac:dyDescent="0.25">
      <c r="A15" s="104" t="s">
        <v>44</v>
      </c>
      <c r="B15" s="105" t="s">
        <v>45</v>
      </c>
      <c r="C15" s="105" t="s">
        <v>45</v>
      </c>
      <c r="D15" s="106" t="s">
        <v>45</v>
      </c>
      <c r="E15" s="106" t="s">
        <v>45</v>
      </c>
      <c r="F15" s="106" t="s">
        <v>45</v>
      </c>
      <c r="G15" s="106" t="s">
        <v>45</v>
      </c>
      <c r="H15" s="107" t="s">
        <v>45</v>
      </c>
      <c r="I15" s="107" t="s">
        <v>45</v>
      </c>
      <c r="J15" s="107" t="s">
        <v>45</v>
      </c>
      <c r="K15" s="107" t="s">
        <v>45</v>
      </c>
      <c r="L15" s="107" t="s">
        <v>45</v>
      </c>
      <c r="M15" s="107" t="s">
        <v>45</v>
      </c>
      <c r="N15" s="107" t="s">
        <v>45</v>
      </c>
      <c r="O15" s="107" t="s">
        <v>45</v>
      </c>
      <c r="P15" s="107" t="s">
        <v>45</v>
      </c>
      <c r="Q15" s="107" t="s">
        <v>45</v>
      </c>
      <c r="R15" s="107" t="s">
        <v>45</v>
      </c>
      <c r="S15" s="107" t="s">
        <v>45</v>
      </c>
      <c r="T15" s="107" t="s">
        <v>45</v>
      </c>
      <c r="U15" s="107" t="s">
        <v>45</v>
      </c>
      <c r="V15" s="107" t="s">
        <v>45</v>
      </c>
      <c r="W15" s="107" t="s">
        <v>45</v>
      </c>
      <c r="X15" s="107" t="s">
        <v>45</v>
      </c>
      <c r="Y15" s="107" t="s">
        <v>45</v>
      </c>
      <c r="Z15" s="108" t="s">
        <v>45</v>
      </c>
      <c r="AA15" s="107" t="s">
        <v>45</v>
      </c>
      <c r="AB15" s="107" t="s">
        <v>45</v>
      </c>
      <c r="AC15" s="107" t="s">
        <v>45</v>
      </c>
      <c r="AD15" s="107" t="s">
        <v>45</v>
      </c>
      <c r="AE15" s="107" t="s">
        <v>45</v>
      </c>
      <c r="AF15" s="107" t="s">
        <v>45</v>
      </c>
      <c r="AG15" s="109" t="s">
        <v>46</v>
      </c>
      <c r="AH15" s="109" t="s">
        <v>46</v>
      </c>
      <c r="AI15" s="109" t="s">
        <v>46</v>
      </c>
      <c r="AJ15" s="109" t="s">
        <v>46</v>
      </c>
      <c r="AK15" s="110" t="s">
        <v>46</v>
      </c>
      <c r="AL15" s="111" t="s">
        <v>47</v>
      </c>
      <c r="AM15" s="111" t="s">
        <v>48</v>
      </c>
      <c r="AN15" s="111" t="s">
        <v>49</v>
      </c>
      <c r="AO15" s="112" t="s">
        <v>46</v>
      </c>
      <c r="AP15" s="113" t="s">
        <v>46</v>
      </c>
      <c r="AQ15" s="79"/>
      <c r="AR15" s="79"/>
      <c r="AS15" s="79"/>
      <c r="AT15" s="79"/>
    </row>
    <row r="16" spans="1:46" ht="16.5" x14ac:dyDescent="0.25">
      <c r="A16" s="114"/>
      <c r="B16" s="114"/>
      <c r="C16" s="114"/>
      <c r="D16" s="114"/>
      <c r="E16" s="114"/>
      <c r="F16" s="114"/>
      <c r="G16" s="115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7"/>
      <c r="T16" s="117"/>
      <c r="U16" s="117"/>
      <c r="V16" s="117"/>
      <c r="W16" s="117"/>
      <c r="X16" s="117"/>
      <c r="Y16" s="117"/>
      <c r="Z16" s="118"/>
      <c r="AA16" s="117"/>
      <c r="AB16" s="117"/>
      <c r="AC16" s="117"/>
      <c r="AD16" s="117"/>
      <c r="AE16" s="117"/>
      <c r="AF16" s="119"/>
      <c r="AG16" s="119"/>
      <c r="AH16" s="119"/>
      <c r="AI16" s="119"/>
      <c r="AJ16" s="119"/>
      <c r="AK16" s="120"/>
      <c r="AL16" s="121"/>
      <c r="AM16" s="121"/>
      <c r="AN16" s="121"/>
      <c r="AO16" s="122"/>
      <c r="AP16" s="123"/>
      <c r="AQ16" s="79"/>
      <c r="AR16" s="79"/>
      <c r="AS16" s="79"/>
      <c r="AT16" s="79"/>
    </row>
    <row r="17" spans="1:218" ht="16.5" x14ac:dyDescent="0.25">
      <c r="A17" s="124" t="s">
        <v>50</v>
      </c>
      <c r="B17" s="125">
        <v>1</v>
      </c>
      <c r="C17" s="125">
        <v>1</v>
      </c>
      <c r="D17" s="126">
        <v>1</v>
      </c>
      <c r="E17" s="126">
        <v>1</v>
      </c>
      <c r="F17" s="126">
        <v>1</v>
      </c>
      <c r="G17" s="127">
        <v>1.0629999999999999</v>
      </c>
      <c r="H17" s="128">
        <v>1</v>
      </c>
      <c r="I17" s="128">
        <v>1</v>
      </c>
      <c r="J17" s="128">
        <v>1</v>
      </c>
      <c r="K17" s="128">
        <v>0</v>
      </c>
      <c r="L17" s="128">
        <v>0</v>
      </c>
      <c r="M17" s="128">
        <v>0</v>
      </c>
      <c r="N17" s="128">
        <v>0.105</v>
      </c>
      <c r="O17" s="128">
        <v>0.08</v>
      </c>
      <c r="P17" s="128">
        <v>0.05</v>
      </c>
      <c r="Q17" s="128">
        <v>0.1</v>
      </c>
      <c r="R17" s="128">
        <v>0</v>
      </c>
      <c r="S17" s="115">
        <v>0</v>
      </c>
      <c r="T17" s="115">
        <v>0.03</v>
      </c>
      <c r="U17" s="115">
        <v>1</v>
      </c>
      <c r="V17" s="115">
        <v>1.5</v>
      </c>
      <c r="W17" s="115">
        <v>0.5</v>
      </c>
      <c r="X17" s="115">
        <v>0.3</v>
      </c>
      <c r="Y17" s="115">
        <v>0.5</v>
      </c>
      <c r="Z17" s="129">
        <v>0.3</v>
      </c>
      <c r="AA17" s="115">
        <v>0.5</v>
      </c>
      <c r="AB17" s="130">
        <v>0.45</v>
      </c>
      <c r="AC17" s="130">
        <v>0.5</v>
      </c>
      <c r="AD17" s="130">
        <v>0.2</v>
      </c>
      <c r="AE17" s="130">
        <v>0</v>
      </c>
      <c r="AF17" s="131">
        <v>0.4</v>
      </c>
      <c r="AG17" s="131">
        <v>0.4</v>
      </c>
      <c r="AH17" s="131">
        <v>0.5</v>
      </c>
      <c r="AI17" s="131">
        <v>0.5</v>
      </c>
      <c r="AJ17" s="131">
        <v>0.25</v>
      </c>
      <c r="AK17" s="120">
        <v>0.25</v>
      </c>
      <c r="AL17" s="121">
        <v>0.25</v>
      </c>
      <c r="AM17" s="121">
        <v>0.25</v>
      </c>
      <c r="AN17" s="121">
        <v>0.25</v>
      </c>
      <c r="AO17" s="122">
        <v>0.2</v>
      </c>
      <c r="AP17" s="123">
        <v>0.2</v>
      </c>
      <c r="AQ17" s="79"/>
      <c r="AR17" s="79"/>
      <c r="AS17" s="79"/>
      <c r="AT17" s="79"/>
    </row>
    <row r="18" spans="1:218" ht="16.5" x14ac:dyDescent="0.25">
      <c r="A18" s="124" t="s">
        <v>51</v>
      </c>
      <c r="B18" s="125">
        <v>6</v>
      </c>
      <c r="C18" s="125">
        <v>3</v>
      </c>
      <c r="D18" s="126">
        <v>6</v>
      </c>
      <c r="E18" s="126">
        <v>3</v>
      </c>
      <c r="F18" s="126">
        <v>4</v>
      </c>
      <c r="G18" s="127">
        <v>5</v>
      </c>
      <c r="H18" s="128">
        <v>3</v>
      </c>
      <c r="I18" s="128">
        <v>10</v>
      </c>
      <c r="J18" s="128">
        <v>3</v>
      </c>
      <c r="K18" s="128">
        <v>3</v>
      </c>
      <c r="L18" s="128">
        <v>3.7</v>
      </c>
      <c r="M18" s="128">
        <v>4</v>
      </c>
      <c r="N18" s="128">
        <v>3.5</v>
      </c>
      <c r="O18" s="128">
        <v>4</v>
      </c>
      <c r="P18" s="128">
        <v>11.9</v>
      </c>
      <c r="Q18" s="128">
        <v>6.2</v>
      </c>
      <c r="R18" s="128">
        <v>3</v>
      </c>
      <c r="S18" s="115">
        <v>15</v>
      </c>
      <c r="T18" s="115">
        <v>3.77</v>
      </c>
      <c r="U18" s="115">
        <v>3</v>
      </c>
      <c r="V18" s="115">
        <v>2.5</v>
      </c>
      <c r="W18" s="115">
        <v>2</v>
      </c>
      <c r="X18" s="115">
        <v>2</v>
      </c>
      <c r="Y18" s="115">
        <v>2.2000000000000002</v>
      </c>
      <c r="Z18" s="129">
        <v>2.2000000000000002</v>
      </c>
      <c r="AA18" s="115">
        <v>2.2000000000000002</v>
      </c>
      <c r="AB18" s="130">
        <v>3.5</v>
      </c>
      <c r="AC18" s="130">
        <v>3.75</v>
      </c>
      <c r="AD18" s="130">
        <v>3.5</v>
      </c>
      <c r="AE18" s="130">
        <v>3.6</v>
      </c>
      <c r="AF18" s="131">
        <v>3.4</v>
      </c>
      <c r="AG18" s="131">
        <v>3.4</v>
      </c>
      <c r="AH18" s="131">
        <v>3.4</v>
      </c>
      <c r="AI18" s="131">
        <v>3</v>
      </c>
      <c r="AJ18" s="131">
        <v>1</v>
      </c>
      <c r="AK18" s="120">
        <v>1.5</v>
      </c>
      <c r="AL18" s="121">
        <v>1.5</v>
      </c>
      <c r="AM18" s="121">
        <v>1.5</v>
      </c>
      <c r="AN18" s="121">
        <v>1.5</v>
      </c>
      <c r="AO18" s="122">
        <v>1.5</v>
      </c>
      <c r="AP18" s="123">
        <v>3</v>
      </c>
      <c r="AQ18" s="79"/>
      <c r="AR18" s="79"/>
      <c r="AS18" s="79"/>
      <c r="AT18" s="79"/>
    </row>
    <row r="19" spans="1:218" ht="16.5" x14ac:dyDescent="0.25">
      <c r="A19" s="124" t="s">
        <v>52</v>
      </c>
      <c r="B19" s="125">
        <v>769</v>
      </c>
      <c r="C19" s="125">
        <v>663</v>
      </c>
      <c r="D19" s="126">
        <v>474</v>
      </c>
      <c r="E19" s="126">
        <v>711</v>
      </c>
      <c r="F19" s="126">
        <v>727</v>
      </c>
      <c r="G19" s="127">
        <v>712</v>
      </c>
      <c r="H19" s="128">
        <v>460</v>
      </c>
      <c r="I19" s="128">
        <v>683</v>
      </c>
      <c r="J19" s="128">
        <v>694</v>
      </c>
      <c r="K19" s="128">
        <v>665</v>
      </c>
      <c r="L19" s="128">
        <v>682</v>
      </c>
      <c r="M19" s="128">
        <v>805</v>
      </c>
      <c r="N19" s="128">
        <v>610</v>
      </c>
      <c r="O19" s="128">
        <v>688</v>
      </c>
      <c r="P19" s="128">
        <v>805</v>
      </c>
      <c r="Q19" s="128">
        <v>660</v>
      </c>
      <c r="R19" s="128">
        <v>660</v>
      </c>
      <c r="S19" s="115">
        <v>345</v>
      </c>
      <c r="T19" s="115">
        <v>640</v>
      </c>
      <c r="U19" s="115">
        <v>690</v>
      </c>
      <c r="V19" s="115">
        <v>565</v>
      </c>
      <c r="W19" s="115">
        <v>690</v>
      </c>
      <c r="X19" s="115">
        <v>595</v>
      </c>
      <c r="Y19" s="115">
        <v>710</v>
      </c>
      <c r="Z19" s="129">
        <v>725</v>
      </c>
      <c r="AA19" s="115">
        <v>730</v>
      </c>
      <c r="AB19" s="130">
        <v>710</v>
      </c>
      <c r="AC19" s="130">
        <v>390</v>
      </c>
      <c r="AD19" s="130">
        <v>805</v>
      </c>
      <c r="AE19" s="130">
        <v>644</v>
      </c>
      <c r="AF19" s="131">
        <v>650</v>
      </c>
      <c r="AG19" s="131">
        <v>855</v>
      </c>
      <c r="AH19" s="131">
        <v>907.5</v>
      </c>
      <c r="AI19" s="131">
        <v>826.5</v>
      </c>
      <c r="AJ19" s="131">
        <v>780</v>
      </c>
      <c r="AK19" s="120">
        <v>835</v>
      </c>
      <c r="AL19" s="121">
        <v>835</v>
      </c>
      <c r="AM19" s="121">
        <v>835</v>
      </c>
      <c r="AN19" s="121">
        <v>835</v>
      </c>
      <c r="AO19" s="122">
        <v>850</v>
      </c>
      <c r="AP19" s="123">
        <v>820</v>
      </c>
      <c r="AQ19" s="79"/>
      <c r="AR19" s="79"/>
      <c r="AS19" s="79"/>
      <c r="AT19" s="79"/>
    </row>
    <row r="20" spans="1:218" ht="16.5" x14ac:dyDescent="0.25">
      <c r="A20" s="124" t="s">
        <v>53</v>
      </c>
      <c r="B20" s="125">
        <v>15</v>
      </c>
      <c r="C20" s="125">
        <v>22</v>
      </c>
      <c r="D20" s="126">
        <v>22</v>
      </c>
      <c r="E20" s="126">
        <v>12</v>
      </c>
      <c r="F20" s="126">
        <v>12</v>
      </c>
      <c r="G20" s="127">
        <v>12.385999999999999</v>
      </c>
      <c r="H20" s="128">
        <v>14.4</v>
      </c>
      <c r="I20" s="128">
        <v>16</v>
      </c>
      <c r="J20" s="128">
        <v>6</v>
      </c>
      <c r="K20" s="128">
        <v>5</v>
      </c>
      <c r="L20" s="128">
        <v>4</v>
      </c>
      <c r="M20" s="128">
        <v>6.5</v>
      </c>
      <c r="N20" s="128">
        <v>4.9000000000000004</v>
      </c>
      <c r="O20" s="128">
        <v>2.5</v>
      </c>
      <c r="P20" s="128">
        <v>3.5</v>
      </c>
      <c r="Q20" s="128">
        <v>5</v>
      </c>
      <c r="R20" s="128">
        <v>4</v>
      </c>
      <c r="S20" s="115">
        <v>3</v>
      </c>
      <c r="T20" s="115">
        <v>3</v>
      </c>
      <c r="U20" s="115">
        <v>3</v>
      </c>
      <c r="V20" s="115">
        <v>3</v>
      </c>
      <c r="W20" s="115">
        <v>3.2</v>
      </c>
      <c r="X20" s="115">
        <v>3</v>
      </c>
      <c r="Y20" s="115">
        <v>3.5</v>
      </c>
      <c r="Z20" s="129">
        <v>3.7</v>
      </c>
      <c r="AA20" s="115">
        <v>2.5</v>
      </c>
      <c r="AB20" s="130">
        <v>2.6</v>
      </c>
      <c r="AC20" s="130">
        <v>2</v>
      </c>
      <c r="AD20" s="130">
        <v>4.4000000000000004</v>
      </c>
      <c r="AE20" s="130">
        <v>3.5</v>
      </c>
      <c r="AF20" s="131">
        <v>3.8</v>
      </c>
      <c r="AG20" s="131">
        <v>5.5</v>
      </c>
      <c r="AH20" s="131">
        <v>6</v>
      </c>
      <c r="AI20" s="131">
        <v>6</v>
      </c>
      <c r="AJ20" s="131">
        <v>5.75</v>
      </c>
      <c r="AK20" s="120">
        <v>6</v>
      </c>
      <c r="AL20" s="121">
        <v>6</v>
      </c>
      <c r="AM20" s="121">
        <v>6</v>
      </c>
      <c r="AN20" s="121">
        <v>6</v>
      </c>
      <c r="AO20" s="122">
        <v>6</v>
      </c>
      <c r="AP20" s="123">
        <v>6</v>
      </c>
      <c r="AQ20" s="79"/>
      <c r="AR20" s="79"/>
      <c r="AS20" s="79"/>
      <c r="AT20" s="79"/>
    </row>
    <row r="21" spans="1:218" ht="16.5" x14ac:dyDescent="0.25">
      <c r="A21" s="124" t="s">
        <v>54</v>
      </c>
      <c r="B21" s="125">
        <v>37</v>
      </c>
      <c r="C21" s="125">
        <v>29</v>
      </c>
      <c r="D21" s="126">
        <v>29</v>
      </c>
      <c r="E21" s="126">
        <v>28</v>
      </c>
      <c r="F21" s="126">
        <v>22</v>
      </c>
      <c r="G21" s="127">
        <v>30.53</v>
      </c>
      <c r="H21" s="128">
        <v>29</v>
      </c>
      <c r="I21" s="128">
        <v>35</v>
      </c>
      <c r="J21" s="128">
        <v>33</v>
      </c>
      <c r="K21" s="128">
        <v>36</v>
      </c>
      <c r="L21" s="128">
        <v>37</v>
      </c>
      <c r="M21" s="128">
        <v>32</v>
      </c>
      <c r="N21" s="128">
        <v>25.5</v>
      </c>
      <c r="O21" s="128">
        <v>32.5</v>
      </c>
      <c r="P21" s="128">
        <v>45</v>
      </c>
      <c r="Q21" s="128">
        <v>35.700000000000003</v>
      </c>
      <c r="R21" s="128">
        <v>35</v>
      </c>
      <c r="S21" s="115">
        <v>32</v>
      </c>
      <c r="T21" s="115">
        <v>38</v>
      </c>
      <c r="U21" s="115">
        <v>41</v>
      </c>
      <c r="V21" s="115">
        <v>40</v>
      </c>
      <c r="W21" s="115">
        <v>46</v>
      </c>
      <c r="X21" s="115">
        <v>39</v>
      </c>
      <c r="Y21" s="115">
        <v>44</v>
      </c>
      <c r="Z21" s="129">
        <v>47</v>
      </c>
      <c r="AA21" s="115">
        <v>43</v>
      </c>
      <c r="AB21" s="130">
        <v>40</v>
      </c>
      <c r="AC21" s="130">
        <v>38</v>
      </c>
      <c r="AD21" s="130">
        <v>50</v>
      </c>
      <c r="AE21" s="130">
        <v>45</v>
      </c>
      <c r="AF21" s="131">
        <v>45</v>
      </c>
      <c r="AG21" s="131">
        <v>47</v>
      </c>
      <c r="AH21" s="131">
        <v>50</v>
      </c>
      <c r="AI21" s="131">
        <v>52</v>
      </c>
      <c r="AJ21" s="131">
        <v>49</v>
      </c>
      <c r="AK21" s="120">
        <v>47</v>
      </c>
      <c r="AL21" s="121">
        <v>47</v>
      </c>
      <c r="AM21" s="121">
        <v>47</v>
      </c>
      <c r="AN21" s="121">
        <v>47</v>
      </c>
      <c r="AO21" s="122">
        <v>50</v>
      </c>
      <c r="AP21" s="123">
        <v>47</v>
      </c>
      <c r="AQ21" s="79"/>
      <c r="AR21" s="79"/>
      <c r="AS21" s="79"/>
      <c r="AT21" s="79"/>
    </row>
    <row r="22" spans="1:218" ht="16.5" x14ac:dyDescent="0.25">
      <c r="A22" s="124" t="s">
        <v>55</v>
      </c>
      <c r="B22" s="125">
        <v>149</v>
      </c>
      <c r="C22" s="125">
        <v>118</v>
      </c>
      <c r="D22" s="126">
        <v>110</v>
      </c>
      <c r="E22" s="126">
        <v>134</v>
      </c>
      <c r="F22" s="126">
        <v>113</v>
      </c>
      <c r="G22" s="127">
        <v>150.46299999999999</v>
      </c>
      <c r="H22" s="128">
        <v>152</v>
      </c>
      <c r="I22" s="128">
        <v>199</v>
      </c>
      <c r="J22" s="128">
        <v>174</v>
      </c>
      <c r="K22" s="128">
        <v>210</v>
      </c>
      <c r="L22" s="128">
        <v>237</v>
      </c>
      <c r="M22" s="128">
        <v>290</v>
      </c>
      <c r="N22" s="128">
        <v>180</v>
      </c>
      <c r="O22" s="128">
        <v>232</v>
      </c>
      <c r="P22" s="128">
        <v>280</v>
      </c>
      <c r="Q22" s="128">
        <v>262</v>
      </c>
      <c r="R22" s="128">
        <v>224</v>
      </c>
      <c r="S22" s="115">
        <v>156</v>
      </c>
      <c r="T22" s="115">
        <v>220</v>
      </c>
      <c r="U22" s="115">
        <v>268</v>
      </c>
      <c r="V22" s="115">
        <v>215</v>
      </c>
      <c r="W22" s="115">
        <v>232</v>
      </c>
      <c r="X22" s="115">
        <v>180</v>
      </c>
      <c r="Y22" s="115">
        <v>160</v>
      </c>
      <c r="Z22" s="129">
        <v>170</v>
      </c>
      <c r="AA22" s="115">
        <v>168</v>
      </c>
      <c r="AB22" s="130">
        <v>154</v>
      </c>
      <c r="AC22" s="130">
        <v>160</v>
      </c>
      <c r="AD22" s="130">
        <v>160</v>
      </c>
      <c r="AE22" s="130">
        <v>140</v>
      </c>
      <c r="AF22" s="131">
        <v>145</v>
      </c>
      <c r="AG22" s="131">
        <v>160</v>
      </c>
      <c r="AH22" s="131">
        <v>165</v>
      </c>
      <c r="AI22" s="131">
        <v>165</v>
      </c>
      <c r="AJ22" s="131">
        <v>156.5</v>
      </c>
      <c r="AK22" s="120">
        <v>160</v>
      </c>
      <c r="AL22" s="121">
        <v>160</v>
      </c>
      <c r="AM22" s="121">
        <v>160</v>
      </c>
      <c r="AN22" s="121">
        <v>160</v>
      </c>
      <c r="AO22" s="122">
        <v>162</v>
      </c>
      <c r="AP22" s="123">
        <v>172</v>
      </c>
      <c r="AQ22" s="79"/>
      <c r="AR22" s="79"/>
      <c r="AS22" s="79"/>
      <c r="AT22" s="79"/>
    </row>
    <row r="23" spans="1:218" ht="16.5" x14ac:dyDescent="0.25">
      <c r="A23" s="124" t="s">
        <v>56</v>
      </c>
      <c r="B23" s="125">
        <v>42</v>
      </c>
      <c r="C23" s="125">
        <v>34</v>
      </c>
      <c r="D23" s="126">
        <v>31</v>
      </c>
      <c r="E23" s="126">
        <v>36</v>
      </c>
      <c r="F23" s="126">
        <v>35</v>
      </c>
      <c r="G23" s="127">
        <v>34.399000000000001</v>
      </c>
      <c r="H23" s="128">
        <v>19.5</v>
      </c>
      <c r="I23" s="128">
        <v>16</v>
      </c>
      <c r="J23" s="128">
        <v>22</v>
      </c>
      <c r="K23" s="128">
        <v>16.5</v>
      </c>
      <c r="L23" s="128">
        <v>34</v>
      </c>
      <c r="M23" s="128">
        <v>41</v>
      </c>
      <c r="N23" s="128">
        <v>32</v>
      </c>
      <c r="O23" s="128">
        <v>36</v>
      </c>
      <c r="P23" s="128">
        <v>51.5</v>
      </c>
      <c r="Q23" s="128">
        <v>33</v>
      </c>
      <c r="R23" s="128">
        <v>34</v>
      </c>
      <c r="S23" s="115">
        <v>12</v>
      </c>
      <c r="T23" s="115">
        <v>40</v>
      </c>
      <c r="U23" s="115">
        <v>41</v>
      </c>
      <c r="V23" s="115">
        <v>33</v>
      </c>
      <c r="W23" s="115">
        <v>26</v>
      </c>
      <c r="X23" s="115">
        <v>25</v>
      </c>
      <c r="Y23" s="115">
        <v>32</v>
      </c>
      <c r="Z23" s="129">
        <v>30</v>
      </c>
      <c r="AA23" s="115">
        <v>30</v>
      </c>
      <c r="AB23" s="130">
        <v>28.5</v>
      </c>
      <c r="AC23" s="130">
        <v>31.5</v>
      </c>
      <c r="AD23" s="130">
        <v>40</v>
      </c>
      <c r="AE23" s="130">
        <v>12</v>
      </c>
      <c r="AF23" s="131">
        <v>12.8</v>
      </c>
      <c r="AG23" s="131">
        <v>15</v>
      </c>
      <c r="AH23" s="131">
        <v>16.5</v>
      </c>
      <c r="AI23" s="131">
        <v>15.5</v>
      </c>
      <c r="AJ23" s="131">
        <v>16.8</v>
      </c>
      <c r="AK23" s="120">
        <v>11</v>
      </c>
      <c r="AL23" s="121">
        <v>11</v>
      </c>
      <c r="AM23" s="121">
        <v>11</v>
      </c>
      <c r="AN23" s="121">
        <v>11</v>
      </c>
      <c r="AO23" s="122">
        <v>10</v>
      </c>
      <c r="AP23" s="123">
        <v>16</v>
      </c>
      <c r="AQ23" s="79"/>
      <c r="AR23" s="79"/>
      <c r="AS23" s="79">
        <f>AO22/AO27*100</f>
        <v>10.126898793523784</v>
      </c>
      <c r="AT23" s="79"/>
    </row>
    <row r="24" spans="1:218" ht="16.5" x14ac:dyDescent="0.25">
      <c r="A24" s="124" t="s">
        <v>57</v>
      </c>
      <c r="B24" s="125">
        <v>26</v>
      </c>
      <c r="C24" s="125">
        <v>58</v>
      </c>
      <c r="D24" s="126">
        <v>47</v>
      </c>
      <c r="E24" s="126">
        <v>62</v>
      </c>
      <c r="F24" s="126">
        <v>62</v>
      </c>
      <c r="G24" s="127">
        <v>55</v>
      </c>
      <c r="H24" s="128">
        <v>53</v>
      </c>
      <c r="I24" s="128">
        <v>49</v>
      </c>
      <c r="J24" s="128">
        <v>50</v>
      </c>
      <c r="K24" s="128">
        <v>53.7</v>
      </c>
      <c r="L24" s="128">
        <v>60</v>
      </c>
      <c r="M24" s="128">
        <v>70</v>
      </c>
      <c r="N24" s="128">
        <v>56</v>
      </c>
      <c r="O24" s="128">
        <v>60.5</v>
      </c>
      <c r="P24" s="128">
        <v>75.5</v>
      </c>
      <c r="Q24" s="128">
        <v>80</v>
      </c>
      <c r="R24" s="128">
        <v>60</v>
      </c>
      <c r="S24" s="115">
        <v>50</v>
      </c>
      <c r="T24" s="115">
        <v>60</v>
      </c>
      <c r="U24" s="115">
        <v>80</v>
      </c>
      <c r="V24" s="115">
        <v>69</v>
      </c>
      <c r="W24" s="115">
        <v>85</v>
      </c>
      <c r="X24" s="115">
        <v>74</v>
      </c>
      <c r="Y24" s="115">
        <v>74</v>
      </c>
      <c r="Z24" s="129">
        <v>74</v>
      </c>
      <c r="AA24" s="115">
        <v>65</v>
      </c>
      <c r="AB24" s="130">
        <v>44</v>
      </c>
      <c r="AC24" s="130">
        <v>49</v>
      </c>
      <c r="AD24" s="130">
        <v>60</v>
      </c>
      <c r="AE24" s="130">
        <v>50</v>
      </c>
      <c r="AF24" s="131">
        <v>48</v>
      </c>
      <c r="AG24" s="131">
        <v>55</v>
      </c>
      <c r="AH24" s="131">
        <v>58</v>
      </c>
      <c r="AI24" s="131">
        <v>56.5</v>
      </c>
      <c r="AJ24" s="131">
        <v>56</v>
      </c>
      <c r="AK24" s="120">
        <v>54</v>
      </c>
      <c r="AL24" s="121">
        <v>54</v>
      </c>
      <c r="AM24" s="121">
        <v>54</v>
      </c>
      <c r="AN24" s="121">
        <v>54</v>
      </c>
      <c r="AO24" s="122">
        <v>55</v>
      </c>
      <c r="AP24" s="123">
        <v>60.5</v>
      </c>
      <c r="AQ24" s="79"/>
      <c r="AR24" s="79"/>
      <c r="AS24" s="79"/>
      <c r="AT24" s="79"/>
    </row>
    <row r="25" spans="1:218" ht="16.5" x14ac:dyDescent="0.25">
      <c r="A25" s="124" t="s">
        <v>58</v>
      </c>
      <c r="B25" s="125">
        <v>1115</v>
      </c>
      <c r="C25" s="125">
        <v>1037</v>
      </c>
      <c r="D25" s="126">
        <v>997</v>
      </c>
      <c r="E25" s="126">
        <v>894</v>
      </c>
      <c r="F25" s="126">
        <v>1008</v>
      </c>
      <c r="G25" s="127">
        <v>1027</v>
      </c>
      <c r="H25" s="128">
        <v>669</v>
      </c>
      <c r="I25" s="128">
        <v>895</v>
      </c>
      <c r="J25" s="128">
        <v>811</v>
      </c>
      <c r="K25" s="128">
        <v>808</v>
      </c>
      <c r="L25" s="128">
        <v>772</v>
      </c>
      <c r="M25" s="128">
        <v>900</v>
      </c>
      <c r="N25" s="128">
        <v>650</v>
      </c>
      <c r="O25" s="128">
        <v>787</v>
      </c>
      <c r="P25" s="128">
        <v>960</v>
      </c>
      <c r="Q25" s="128">
        <v>760</v>
      </c>
      <c r="R25" s="128">
        <v>680</v>
      </c>
      <c r="S25" s="115">
        <v>420</v>
      </c>
      <c r="T25" s="115">
        <v>620</v>
      </c>
      <c r="U25" s="115">
        <v>610</v>
      </c>
      <c r="V25" s="115">
        <v>560</v>
      </c>
      <c r="W25" s="115">
        <v>635</v>
      </c>
      <c r="X25" s="115">
        <v>500</v>
      </c>
      <c r="Y25" s="115">
        <v>610</v>
      </c>
      <c r="Z25" s="129">
        <v>565</v>
      </c>
      <c r="AA25" s="115">
        <v>510</v>
      </c>
      <c r="AB25" s="130">
        <v>465</v>
      </c>
      <c r="AC25" s="130">
        <v>340</v>
      </c>
      <c r="AD25" s="130">
        <v>520</v>
      </c>
      <c r="AE25" s="130">
        <v>370</v>
      </c>
      <c r="AF25" s="131">
        <v>390</v>
      </c>
      <c r="AG25" s="131">
        <v>475</v>
      </c>
      <c r="AH25" s="131">
        <v>485</v>
      </c>
      <c r="AI25" s="131">
        <v>450</v>
      </c>
      <c r="AJ25" s="131">
        <v>456</v>
      </c>
      <c r="AK25" s="120">
        <v>440</v>
      </c>
      <c r="AL25" s="121">
        <v>440</v>
      </c>
      <c r="AM25" s="121">
        <v>440</v>
      </c>
      <c r="AN25" s="121">
        <v>440</v>
      </c>
      <c r="AO25" s="122">
        <v>465</v>
      </c>
      <c r="AP25" s="123">
        <v>520</v>
      </c>
      <c r="AQ25" s="79"/>
      <c r="AR25" s="79"/>
      <c r="AS25" s="79"/>
      <c r="AT25" s="79"/>
    </row>
    <row r="26" spans="1:218" ht="16.5" x14ac:dyDescent="0.25">
      <c r="A26" s="114"/>
      <c r="B26" s="114"/>
      <c r="C26" s="114"/>
      <c r="D26" s="114"/>
      <c r="E26" s="114"/>
      <c r="F26" s="114"/>
      <c r="G26" s="127" t="s">
        <v>59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5"/>
      <c r="T26" s="115"/>
      <c r="U26" s="115"/>
      <c r="V26" s="115"/>
      <c r="W26" s="115"/>
      <c r="X26" s="115"/>
      <c r="Y26" s="115"/>
      <c r="Z26" s="129"/>
      <c r="AA26" s="115"/>
      <c r="AB26" s="115"/>
      <c r="AC26" s="115"/>
      <c r="AD26" s="115"/>
      <c r="AE26" s="115"/>
      <c r="AF26" s="122"/>
      <c r="AG26" s="122"/>
      <c r="AH26" s="122"/>
      <c r="AI26" s="122"/>
      <c r="AJ26" s="122"/>
      <c r="AK26" s="120"/>
      <c r="AL26" s="121"/>
      <c r="AM26" s="121"/>
      <c r="AN26" s="121"/>
      <c r="AO26" s="122"/>
      <c r="AP26" s="123"/>
      <c r="AQ26" s="79"/>
      <c r="AR26" s="79"/>
      <c r="AS26" s="79"/>
      <c r="AT26" s="79"/>
    </row>
    <row r="27" spans="1:218" ht="16.5" x14ac:dyDescent="0.25">
      <c r="A27" s="132" t="s">
        <v>60</v>
      </c>
      <c r="B27" s="133">
        <f>SUM(B17:B25)</f>
        <v>2160</v>
      </c>
      <c r="C27" s="133">
        <f>SUM(C17:C25)</f>
        <v>1965</v>
      </c>
      <c r="D27" s="133">
        <f>SUM(D17:D25)</f>
        <v>1717</v>
      </c>
      <c r="E27" s="133">
        <f>SUM(E17:E25)</f>
        <v>1881</v>
      </c>
      <c r="F27" s="133">
        <f>SUM(F17:F25)</f>
        <v>1984</v>
      </c>
      <c r="G27" s="133">
        <f t="shared" ref="G27:S27" si="0">SUM(G17:G25)</f>
        <v>2027.8409999999999</v>
      </c>
      <c r="H27" s="133">
        <f t="shared" si="0"/>
        <v>1400.9</v>
      </c>
      <c r="I27" s="134">
        <f t="shared" si="0"/>
        <v>1904</v>
      </c>
      <c r="J27" s="134">
        <f t="shared" si="0"/>
        <v>1794</v>
      </c>
      <c r="K27" s="134">
        <f t="shared" si="0"/>
        <v>1797.2</v>
      </c>
      <c r="L27" s="134">
        <f t="shared" si="0"/>
        <v>1829.7</v>
      </c>
      <c r="M27" s="134">
        <f t="shared" si="0"/>
        <v>2148.5</v>
      </c>
      <c r="N27" s="134">
        <f t="shared" si="0"/>
        <v>1562.0050000000001</v>
      </c>
      <c r="O27" s="134">
        <f t="shared" si="0"/>
        <v>1842.58</v>
      </c>
      <c r="P27" s="134">
        <f t="shared" si="0"/>
        <v>2232.4499999999998</v>
      </c>
      <c r="Q27" s="134">
        <f t="shared" si="0"/>
        <v>1842</v>
      </c>
      <c r="R27" s="134">
        <f t="shared" si="0"/>
        <v>1700</v>
      </c>
      <c r="S27" s="134">
        <f t="shared" si="0"/>
        <v>1033</v>
      </c>
      <c r="T27" s="135">
        <f t="shared" ref="T27:AA27" si="1">SUM(T17:T25)</f>
        <v>1624.8</v>
      </c>
      <c r="U27" s="135">
        <f t="shared" si="1"/>
        <v>1737</v>
      </c>
      <c r="V27" s="135">
        <f t="shared" si="1"/>
        <v>1489</v>
      </c>
      <c r="W27" s="135">
        <f t="shared" si="1"/>
        <v>1719.7</v>
      </c>
      <c r="X27" s="135">
        <f t="shared" si="1"/>
        <v>1418.3</v>
      </c>
      <c r="Y27" s="135">
        <f t="shared" si="1"/>
        <v>1636.2</v>
      </c>
      <c r="Z27" s="136">
        <f t="shared" si="1"/>
        <v>1617.2</v>
      </c>
      <c r="AA27" s="135">
        <f t="shared" si="1"/>
        <v>1551.2</v>
      </c>
      <c r="AB27" s="135">
        <f t="shared" ref="AB27:AI27" si="2">SUM(AB17:AB25)</f>
        <v>1448.0500000000002</v>
      </c>
      <c r="AC27" s="135">
        <f t="shared" si="2"/>
        <v>1014.75</v>
      </c>
      <c r="AD27" s="135">
        <f t="shared" si="2"/>
        <v>1643.1</v>
      </c>
      <c r="AE27" s="135">
        <f t="shared" si="2"/>
        <v>1268.0999999999999</v>
      </c>
      <c r="AF27" s="137">
        <f t="shared" si="2"/>
        <v>1298.3999999999999</v>
      </c>
      <c r="AG27" s="137">
        <f t="shared" si="2"/>
        <v>1616.3</v>
      </c>
      <c r="AH27" s="137">
        <f t="shared" si="2"/>
        <v>1691.9</v>
      </c>
      <c r="AI27" s="137">
        <f t="shared" si="2"/>
        <v>1575</v>
      </c>
      <c r="AJ27" s="137">
        <f>SUM(AJ17:AJ25)</f>
        <v>1521.3</v>
      </c>
      <c r="AK27" s="138">
        <f>SUM(AK17:AK25)</f>
        <v>1554.75</v>
      </c>
      <c r="AL27" s="139">
        <f t="shared" ref="AL27:AN27" si="3">SUM(AL17:AL25)</f>
        <v>1554.75</v>
      </c>
      <c r="AM27" s="139">
        <f t="shared" si="3"/>
        <v>1554.75</v>
      </c>
      <c r="AN27" s="139">
        <f t="shared" si="3"/>
        <v>1554.75</v>
      </c>
      <c r="AO27" s="140">
        <f>SUM(AO17:AO25)</f>
        <v>1599.7</v>
      </c>
      <c r="AP27" s="123">
        <f>SUM(AP17:AP25)</f>
        <v>1644.7</v>
      </c>
      <c r="AQ27" s="79"/>
      <c r="AR27" s="85"/>
      <c r="AS27" s="85"/>
      <c r="AT27" s="85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</row>
    <row r="28" spans="1:218" ht="16.5" x14ac:dyDescent="0.25">
      <c r="A28" s="141"/>
      <c r="B28" s="141"/>
      <c r="C28" s="141"/>
      <c r="D28" s="141"/>
      <c r="E28" s="141"/>
      <c r="F28" s="141"/>
      <c r="G28" s="142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2"/>
      <c r="T28" s="142"/>
      <c r="U28" s="142"/>
      <c r="V28" s="142"/>
      <c r="W28" s="142"/>
      <c r="X28" s="142"/>
      <c r="Y28" s="142"/>
      <c r="Z28" s="144"/>
      <c r="AA28" s="142"/>
      <c r="AB28" s="142"/>
      <c r="AC28" s="142"/>
      <c r="AD28" s="142"/>
      <c r="AE28" s="142"/>
      <c r="AF28" s="112"/>
      <c r="AG28" s="112"/>
      <c r="AH28" s="145"/>
      <c r="AI28" s="145"/>
      <c r="AJ28" s="145"/>
      <c r="AK28" s="110"/>
      <c r="AL28" s="111"/>
      <c r="AM28" s="111"/>
      <c r="AN28" s="111"/>
      <c r="AO28" s="112"/>
      <c r="AP28" s="113"/>
      <c r="AQ28" s="79"/>
      <c r="AR28" s="79"/>
      <c r="AS28" s="79"/>
      <c r="AT28" s="79"/>
      <c r="AV28" s="3"/>
    </row>
    <row r="29" spans="1:218" ht="16.5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80"/>
      <c r="O29" s="80"/>
      <c r="P29" s="80"/>
      <c r="Q29" s="80"/>
      <c r="R29" s="80"/>
      <c r="S29" s="79"/>
      <c r="T29" s="79"/>
      <c r="U29" s="79"/>
      <c r="V29" s="79"/>
      <c r="W29" s="79"/>
      <c r="X29" s="79"/>
      <c r="Y29" s="79"/>
      <c r="Z29" s="81"/>
      <c r="AA29" s="146"/>
      <c r="AB29" s="146"/>
      <c r="AC29" s="146"/>
      <c r="AD29" s="146"/>
      <c r="AE29" s="146"/>
      <c r="AF29" s="147"/>
      <c r="AG29" s="147"/>
      <c r="AH29" s="147"/>
      <c r="AI29" s="82"/>
      <c r="AJ29" s="82"/>
      <c r="AK29" s="82"/>
      <c r="AL29" s="148">
        <f>AVERAGE(AF27:AJ27)</f>
        <v>1540.5800000000002</v>
      </c>
      <c r="AM29" s="149" t="s">
        <v>61</v>
      </c>
      <c r="AN29" s="82"/>
      <c r="AO29" s="148">
        <f>AVERAGE(AH27:AO27)</f>
        <v>1575.8625000000002</v>
      </c>
      <c r="AP29" s="150">
        <f>AVERAGE(AI27:AP27)</f>
        <v>1569.9625000000001</v>
      </c>
      <c r="AQ29" s="79"/>
      <c r="AR29" s="79"/>
      <c r="AS29" s="79"/>
      <c r="AT29" s="151" t="s">
        <v>189</v>
      </c>
    </row>
    <row r="30" spans="1:218" ht="16.5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0"/>
      <c r="O30" s="80"/>
      <c r="P30" s="80"/>
      <c r="Q30" s="80"/>
      <c r="R30" s="80"/>
      <c r="S30" s="79"/>
      <c r="T30" s="79"/>
      <c r="U30" s="79"/>
      <c r="V30" s="79"/>
      <c r="W30" s="79"/>
      <c r="X30" s="79"/>
      <c r="Y30" s="79"/>
      <c r="Z30" s="81"/>
      <c r="AA30" s="146"/>
      <c r="AB30" s="146"/>
      <c r="AC30" s="146"/>
      <c r="AD30" s="146"/>
      <c r="AE30" s="146"/>
      <c r="AF30" s="147"/>
      <c r="AG30" s="147"/>
      <c r="AH30" s="147"/>
      <c r="AI30" s="82"/>
      <c r="AJ30" s="82"/>
      <c r="AK30" s="82"/>
      <c r="AL30" s="148"/>
      <c r="AM30" s="149"/>
      <c r="AN30" s="82"/>
      <c r="AO30" s="148">
        <f>AVERAGE(AC27:AO27)</f>
        <v>1495.9653846153847</v>
      </c>
      <c r="AP30" s="150">
        <f>AVERAGE(AD27:AP27)</f>
        <v>1544.4230769230769</v>
      </c>
      <c r="AQ30" s="79"/>
      <c r="AR30" s="79"/>
      <c r="AS30" s="79"/>
      <c r="AT30" s="151" t="s">
        <v>190</v>
      </c>
    </row>
    <row r="31" spans="1:218" ht="16.5" x14ac:dyDescent="0.25">
      <c r="A31" s="88" t="s">
        <v>62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80"/>
      <c r="P31" s="80"/>
      <c r="Q31" s="80"/>
      <c r="R31" s="80"/>
      <c r="S31" s="79"/>
      <c r="T31" s="79"/>
      <c r="U31" s="79"/>
      <c r="V31" s="79"/>
      <c r="W31" s="79"/>
      <c r="X31" s="79"/>
      <c r="Y31" s="79"/>
      <c r="Z31" s="81"/>
      <c r="AA31" s="146"/>
      <c r="AB31" s="146"/>
      <c r="AC31" s="146"/>
      <c r="AD31" s="146"/>
      <c r="AE31" s="146"/>
      <c r="AF31" s="147"/>
      <c r="AG31" s="147"/>
      <c r="AH31" s="147"/>
      <c r="AI31" s="82"/>
      <c r="AJ31" s="82"/>
      <c r="AK31" s="82"/>
      <c r="AL31" s="148">
        <f>AVERAGE(AA27:AJ27)</f>
        <v>1462.81</v>
      </c>
      <c r="AM31" s="149" t="s">
        <v>63</v>
      </c>
      <c r="AN31" s="82"/>
      <c r="AO31" s="82"/>
      <c r="AP31" s="83"/>
      <c r="AQ31" s="79"/>
      <c r="AR31" s="79"/>
      <c r="AS31" s="79"/>
      <c r="AT31" s="79"/>
    </row>
    <row r="32" spans="1:218" ht="33" x14ac:dyDescent="0.25">
      <c r="A32" s="86" t="s">
        <v>64</v>
      </c>
      <c r="B32" s="88"/>
      <c r="C32" s="88"/>
      <c r="D32" s="88"/>
      <c r="E32" s="88"/>
      <c r="F32" s="88"/>
      <c r="G32" s="79"/>
      <c r="H32" s="79"/>
      <c r="I32" s="79"/>
      <c r="J32" s="79"/>
      <c r="K32" s="79"/>
      <c r="L32" s="79"/>
      <c r="M32" s="79"/>
      <c r="N32" s="80"/>
      <c r="O32" s="80"/>
      <c r="P32" s="80"/>
      <c r="Q32" s="80"/>
      <c r="R32" s="80"/>
      <c r="S32" s="79"/>
      <c r="T32" s="79"/>
      <c r="U32" s="79"/>
      <c r="V32" s="79"/>
      <c r="W32" s="79"/>
      <c r="X32" s="79"/>
      <c r="Y32" s="79"/>
      <c r="Z32" s="81"/>
      <c r="AA32" s="79"/>
      <c r="AB32" s="79"/>
      <c r="AC32" s="79"/>
      <c r="AD32" s="79"/>
      <c r="AE32" s="79"/>
      <c r="AF32" s="82"/>
      <c r="AG32" s="82"/>
      <c r="AH32" s="82"/>
      <c r="AI32" s="82"/>
      <c r="AJ32" s="82"/>
      <c r="AK32" s="82"/>
      <c r="AL32" s="82"/>
      <c r="AM32" s="82"/>
      <c r="AN32" s="82"/>
      <c r="AO32" s="91"/>
      <c r="AP32" s="92" t="str">
        <f>AP13</f>
        <v>Revised area planted /Oppervlakte beplant</v>
      </c>
      <c r="AQ32" s="85"/>
      <c r="AR32" s="79"/>
      <c r="AS32" s="79"/>
      <c r="AT32" s="79"/>
    </row>
    <row r="33" spans="1:218" ht="16.5" x14ac:dyDescent="0.25">
      <c r="A33" s="86"/>
      <c r="B33" s="94" t="s">
        <v>6</v>
      </c>
      <c r="C33" s="94" t="s">
        <v>7</v>
      </c>
      <c r="D33" s="95" t="s">
        <v>8</v>
      </c>
      <c r="E33" s="95" t="s">
        <v>9</v>
      </c>
      <c r="F33" s="95" t="s">
        <v>10</v>
      </c>
      <c r="G33" s="96" t="s">
        <v>11</v>
      </c>
      <c r="H33" s="97" t="s">
        <v>12</v>
      </c>
      <c r="I33" s="97" t="s">
        <v>13</v>
      </c>
      <c r="J33" s="97" t="s">
        <v>14</v>
      </c>
      <c r="K33" s="97" t="s">
        <v>15</v>
      </c>
      <c r="L33" s="98" t="s">
        <v>16</v>
      </c>
      <c r="M33" s="98" t="s">
        <v>17</v>
      </c>
      <c r="N33" s="98" t="s">
        <v>18</v>
      </c>
      <c r="O33" s="98" t="s">
        <v>19</v>
      </c>
      <c r="P33" s="98" t="s">
        <v>20</v>
      </c>
      <c r="Q33" s="98" t="s">
        <v>21</v>
      </c>
      <c r="R33" s="98" t="s">
        <v>22</v>
      </c>
      <c r="S33" s="98" t="s">
        <v>23</v>
      </c>
      <c r="T33" s="98" t="s">
        <v>24</v>
      </c>
      <c r="U33" s="98" t="s">
        <v>25</v>
      </c>
      <c r="V33" s="98" t="s">
        <v>26</v>
      </c>
      <c r="W33" s="98" t="s">
        <v>27</v>
      </c>
      <c r="X33" s="98" t="s">
        <v>28</v>
      </c>
      <c r="Y33" s="98" t="s">
        <v>29</v>
      </c>
      <c r="Z33" s="99" t="s">
        <v>30</v>
      </c>
      <c r="AA33" s="98" t="s">
        <v>31</v>
      </c>
      <c r="AB33" s="98" t="s">
        <v>32</v>
      </c>
      <c r="AC33" s="98" t="s">
        <v>33</v>
      </c>
      <c r="AD33" s="98" t="s">
        <v>34</v>
      </c>
      <c r="AE33" s="98" t="s">
        <v>35</v>
      </c>
      <c r="AF33" s="98" t="s">
        <v>36</v>
      </c>
      <c r="AG33" s="98" t="s">
        <v>37</v>
      </c>
      <c r="AH33" s="98" t="s">
        <v>38</v>
      </c>
      <c r="AI33" s="98" t="s">
        <v>39</v>
      </c>
      <c r="AJ33" s="98" t="s">
        <v>40</v>
      </c>
      <c r="AK33" s="100" t="s">
        <v>41</v>
      </c>
      <c r="AL33" s="82"/>
      <c r="AM33" s="82"/>
      <c r="AN33" s="82"/>
      <c r="AO33" s="102" t="s">
        <v>196</v>
      </c>
      <c r="AP33" s="103" t="s">
        <v>69</v>
      </c>
      <c r="AQ33" s="79"/>
      <c r="AR33" s="79"/>
      <c r="AS33" s="79"/>
      <c r="AT33" s="79"/>
    </row>
    <row r="34" spans="1:218" ht="16.5" x14ac:dyDescent="0.25">
      <c r="A34" s="104" t="s">
        <v>44</v>
      </c>
      <c r="B34" s="105" t="s">
        <v>45</v>
      </c>
      <c r="C34" s="105" t="s">
        <v>45</v>
      </c>
      <c r="D34" s="106" t="s">
        <v>45</v>
      </c>
      <c r="E34" s="106" t="s">
        <v>45</v>
      </c>
      <c r="F34" s="106" t="s">
        <v>45</v>
      </c>
      <c r="G34" s="106" t="s">
        <v>45</v>
      </c>
      <c r="H34" s="107" t="s">
        <v>45</v>
      </c>
      <c r="I34" s="107" t="s">
        <v>45</v>
      </c>
      <c r="J34" s="107" t="s">
        <v>45</v>
      </c>
      <c r="K34" s="107" t="s">
        <v>45</v>
      </c>
      <c r="L34" s="107" t="s">
        <v>45</v>
      </c>
      <c r="M34" s="107" t="s">
        <v>45</v>
      </c>
      <c r="N34" s="107" t="s">
        <v>45</v>
      </c>
      <c r="O34" s="107" t="s">
        <v>45</v>
      </c>
      <c r="P34" s="107" t="s">
        <v>45</v>
      </c>
      <c r="Q34" s="107" t="s">
        <v>45</v>
      </c>
      <c r="R34" s="107" t="s">
        <v>45</v>
      </c>
      <c r="S34" s="107" t="s">
        <v>45</v>
      </c>
      <c r="T34" s="107" t="s">
        <v>45</v>
      </c>
      <c r="U34" s="107" t="s">
        <v>45</v>
      </c>
      <c r="V34" s="107" t="s">
        <v>45</v>
      </c>
      <c r="W34" s="107" t="s">
        <v>45</v>
      </c>
      <c r="X34" s="107" t="s">
        <v>45</v>
      </c>
      <c r="Y34" s="107" t="s">
        <v>45</v>
      </c>
      <c r="Z34" s="108" t="s">
        <v>45</v>
      </c>
      <c r="AA34" s="107" t="s">
        <v>45</v>
      </c>
      <c r="AB34" s="107" t="s">
        <v>45</v>
      </c>
      <c r="AC34" s="107" t="s">
        <v>45</v>
      </c>
      <c r="AD34" s="107" t="s">
        <v>45</v>
      </c>
      <c r="AE34" s="107" t="s">
        <v>45</v>
      </c>
      <c r="AF34" s="107" t="s">
        <v>45</v>
      </c>
      <c r="AG34" s="109" t="s">
        <v>46</v>
      </c>
      <c r="AH34" s="109" t="s">
        <v>46</v>
      </c>
      <c r="AI34" s="109" t="s">
        <v>46</v>
      </c>
      <c r="AJ34" s="109" t="s">
        <v>46</v>
      </c>
      <c r="AK34" s="110" t="s">
        <v>46</v>
      </c>
      <c r="AL34" s="111" t="s">
        <v>46</v>
      </c>
      <c r="AM34" s="111" t="s">
        <v>46</v>
      </c>
      <c r="AN34" s="111" t="s">
        <v>46</v>
      </c>
      <c r="AO34" s="112" t="s">
        <v>46</v>
      </c>
      <c r="AP34" s="113" t="s">
        <v>46</v>
      </c>
      <c r="AQ34" s="79"/>
      <c r="AR34" s="79"/>
      <c r="AS34" s="79"/>
      <c r="AT34" s="79"/>
    </row>
    <row r="35" spans="1:218" ht="16.5" x14ac:dyDescent="0.25">
      <c r="A35" s="114"/>
      <c r="B35" s="114"/>
      <c r="C35" s="114"/>
      <c r="D35" s="115"/>
      <c r="E35" s="115"/>
      <c r="F35" s="115"/>
      <c r="G35" s="115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7"/>
      <c r="T35" s="117"/>
      <c r="U35" s="117"/>
      <c r="V35" s="117"/>
      <c r="W35" s="117"/>
      <c r="X35" s="117"/>
      <c r="Y35" s="117"/>
      <c r="Z35" s="118"/>
      <c r="AA35" s="117"/>
      <c r="AB35" s="117"/>
      <c r="AC35" s="117"/>
      <c r="AD35" s="117"/>
      <c r="AE35" s="117"/>
      <c r="AF35" s="122"/>
      <c r="AG35" s="122"/>
      <c r="AH35" s="122"/>
      <c r="AI35" s="122"/>
      <c r="AJ35" s="122"/>
      <c r="AK35" s="152"/>
      <c r="AL35" s="153"/>
      <c r="AM35" s="153"/>
      <c r="AN35" s="153"/>
      <c r="AO35" s="122"/>
      <c r="AP35" s="123"/>
      <c r="AQ35" s="79"/>
      <c r="AR35" s="79"/>
      <c r="AS35" s="79"/>
      <c r="AT35" s="79"/>
    </row>
    <row r="36" spans="1:218" ht="16.5" x14ac:dyDescent="0.25">
      <c r="A36" s="124" t="s">
        <v>50</v>
      </c>
      <c r="B36" s="125">
        <v>1</v>
      </c>
      <c r="C36" s="125">
        <v>1</v>
      </c>
      <c r="D36" s="126">
        <v>1</v>
      </c>
      <c r="E36" s="126">
        <v>1</v>
      </c>
      <c r="F36" s="126">
        <v>1</v>
      </c>
      <c r="G36" s="127">
        <v>1.6279999999999999</v>
      </c>
      <c r="H36" s="128">
        <v>1.7</v>
      </c>
      <c r="I36" s="128">
        <v>3</v>
      </c>
      <c r="J36" s="128">
        <v>3</v>
      </c>
      <c r="K36" s="128">
        <v>1</v>
      </c>
      <c r="L36" s="128">
        <v>1</v>
      </c>
      <c r="M36" s="128">
        <v>1.44</v>
      </c>
      <c r="N36" s="128">
        <v>1.3</v>
      </c>
      <c r="O36" s="128">
        <v>2</v>
      </c>
      <c r="P36" s="128">
        <v>3</v>
      </c>
      <c r="Q36" s="128">
        <v>2</v>
      </c>
      <c r="R36" s="128">
        <v>2</v>
      </c>
      <c r="S36" s="115">
        <v>2.7</v>
      </c>
      <c r="T36" s="115">
        <v>2</v>
      </c>
      <c r="U36" s="115">
        <v>3</v>
      </c>
      <c r="V36" s="115">
        <v>3.5</v>
      </c>
      <c r="W36" s="115">
        <v>2</v>
      </c>
      <c r="X36" s="115">
        <v>2</v>
      </c>
      <c r="Y36" s="115">
        <v>2.5</v>
      </c>
      <c r="Z36" s="129">
        <v>3</v>
      </c>
      <c r="AA36" s="115">
        <v>3</v>
      </c>
      <c r="AB36" s="115">
        <v>3.8</v>
      </c>
      <c r="AC36" s="115">
        <v>4</v>
      </c>
      <c r="AD36" s="115">
        <v>2</v>
      </c>
      <c r="AE36" s="115">
        <v>3.75</v>
      </c>
      <c r="AF36" s="122">
        <v>3.4</v>
      </c>
      <c r="AG36" s="122">
        <v>3.4</v>
      </c>
      <c r="AH36" s="122">
        <v>3.5</v>
      </c>
      <c r="AI36" s="122">
        <v>3.5</v>
      </c>
      <c r="AJ36" s="122">
        <v>3.5</v>
      </c>
      <c r="AK36" s="120">
        <v>3.5</v>
      </c>
      <c r="AL36" s="121"/>
      <c r="AM36" s="121"/>
      <c r="AN36" s="121"/>
      <c r="AO36" s="122">
        <v>3.5</v>
      </c>
      <c r="AP36" s="123">
        <v>4</v>
      </c>
      <c r="AQ36" s="79"/>
      <c r="AR36" s="79"/>
      <c r="AS36" s="79"/>
      <c r="AT36" s="79"/>
    </row>
    <row r="37" spans="1:218" ht="16.5" x14ac:dyDescent="0.25">
      <c r="A37" s="124" t="s">
        <v>51</v>
      </c>
      <c r="B37" s="125">
        <v>23</v>
      </c>
      <c r="C37" s="125">
        <v>15</v>
      </c>
      <c r="D37" s="126">
        <v>13</v>
      </c>
      <c r="E37" s="126">
        <v>19</v>
      </c>
      <c r="F37" s="126">
        <v>22</v>
      </c>
      <c r="G37" s="127">
        <v>24</v>
      </c>
      <c r="H37" s="128">
        <v>19</v>
      </c>
      <c r="I37" s="128">
        <v>17</v>
      </c>
      <c r="J37" s="128">
        <v>22</v>
      </c>
      <c r="K37" s="128">
        <v>17</v>
      </c>
      <c r="L37" s="128">
        <v>19</v>
      </c>
      <c r="M37" s="128">
        <v>20.5</v>
      </c>
      <c r="N37" s="128">
        <v>29</v>
      </c>
      <c r="O37" s="128">
        <v>48.3</v>
      </c>
      <c r="P37" s="128">
        <v>43</v>
      </c>
      <c r="Q37" s="128">
        <v>42.5</v>
      </c>
      <c r="R37" s="128">
        <v>47</v>
      </c>
      <c r="S37" s="115">
        <v>25</v>
      </c>
      <c r="T37" s="115">
        <v>45</v>
      </c>
      <c r="U37" s="115">
        <v>52</v>
      </c>
      <c r="V37" s="115">
        <v>48</v>
      </c>
      <c r="W37" s="115">
        <v>51</v>
      </c>
      <c r="X37" s="115">
        <v>45</v>
      </c>
      <c r="Y37" s="115">
        <v>47</v>
      </c>
      <c r="Z37" s="129">
        <v>51</v>
      </c>
      <c r="AA37" s="115">
        <v>48</v>
      </c>
      <c r="AB37" s="115">
        <v>46</v>
      </c>
      <c r="AC37" s="115">
        <v>50</v>
      </c>
      <c r="AD37" s="115">
        <v>45</v>
      </c>
      <c r="AE37" s="115">
        <v>43</v>
      </c>
      <c r="AF37" s="122">
        <v>43.5</v>
      </c>
      <c r="AG37" s="122">
        <v>43.1</v>
      </c>
      <c r="AH37" s="122">
        <v>41</v>
      </c>
      <c r="AI37" s="122">
        <v>42</v>
      </c>
      <c r="AJ37" s="122">
        <v>43.5</v>
      </c>
      <c r="AK37" s="120">
        <v>42</v>
      </c>
      <c r="AL37" s="121"/>
      <c r="AM37" s="121"/>
      <c r="AN37" s="121"/>
      <c r="AO37" s="122">
        <v>42</v>
      </c>
      <c r="AP37" s="123">
        <v>42.5</v>
      </c>
      <c r="AQ37" s="79"/>
      <c r="AR37" s="79"/>
      <c r="AS37" s="79"/>
      <c r="AT37" s="79"/>
    </row>
    <row r="38" spans="1:218" ht="16.5" x14ac:dyDescent="0.25">
      <c r="A38" s="124" t="s">
        <v>52</v>
      </c>
      <c r="B38" s="125">
        <v>483</v>
      </c>
      <c r="C38" s="125">
        <v>498</v>
      </c>
      <c r="D38" s="126">
        <v>455</v>
      </c>
      <c r="E38" s="126">
        <v>423</v>
      </c>
      <c r="F38" s="126">
        <v>529</v>
      </c>
      <c r="G38" s="127">
        <v>608</v>
      </c>
      <c r="H38" s="128">
        <v>470</v>
      </c>
      <c r="I38" s="128">
        <v>425</v>
      </c>
      <c r="J38" s="128">
        <v>485</v>
      </c>
      <c r="K38" s="128">
        <v>360</v>
      </c>
      <c r="L38" s="128">
        <v>360</v>
      </c>
      <c r="M38" s="128">
        <v>473</v>
      </c>
      <c r="N38" s="128">
        <v>365</v>
      </c>
      <c r="O38" s="128">
        <v>378</v>
      </c>
      <c r="P38" s="128">
        <v>310</v>
      </c>
      <c r="Q38" s="128">
        <v>350</v>
      </c>
      <c r="R38" s="128">
        <v>385</v>
      </c>
      <c r="S38" s="115">
        <v>190</v>
      </c>
      <c r="T38" s="115">
        <v>380</v>
      </c>
      <c r="U38" s="115">
        <v>480</v>
      </c>
      <c r="V38" s="115">
        <v>390</v>
      </c>
      <c r="W38" s="115">
        <v>466</v>
      </c>
      <c r="X38" s="115">
        <v>395</v>
      </c>
      <c r="Y38" s="115">
        <v>450</v>
      </c>
      <c r="Z38" s="129">
        <v>505</v>
      </c>
      <c r="AA38" s="115">
        <v>465</v>
      </c>
      <c r="AB38" s="115">
        <v>510</v>
      </c>
      <c r="AC38" s="115">
        <v>310</v>
      </c>
      <c r="AD38" s="115">
        <v>355</v>
      </c>
      <c r="AE38" s="115">
        <v>410</v>
      </c>
      <c r="AF38" s="122">
        <v>380</v>
      </c>
      <c r="AG38" s="122">
        <v>365</v>
      </c>
      <c r="AH38" s="122">
        <v>420</v>
      </c>
      <c r="AI38" s="122">
        <v>398</v>
      </c>
      <c r="AJ38" s="122">
        <v>401</v>
      </c>
      <c r="AK38" s="120">
        <v>415</v>
      </c>
      <c r="AL38" s="121"/>
      <c r="AM38" s="121"/>
      <c r="AN38" s="121"/>
      <c r="AO38" s="122">
        <v>345</v>
      </c>
      <c r="AP38" s="123">
        <v>390</v>
      </c>
      <c r="AQ38" s="79"/>
      <c r="AR38" s="79"/>
      <c r="AS38" s="79"/>
      <c r="AT38" s="79"/>
    </row>
    <row r="39" spans="1:218" ht="16.5" x14ac:dyDescent="0.25">
      <c r="A39" s="124" t="s">
        <v>53</v>
      </c>
      <c r="B39" s="125">
        <v>24</v>
      </c>
      <c r="C39" s="125">
        <v>13</v>
      </c>
      <c r="D39" s="154">
        <v>11</v>
      </c>
      <c r="E39" s="154">
        <v>19</v>
      </c>
      <c r="F39" s="154">
        <v>17</v>
      </c>
      <c r="G39" s="127">
        <v>19</v>
      </c>
      <c r="H39" s="128">
        <v>18</v>
      </c>
      <c r="I39" s="128">
        <v>24</v>
      </c>
      <c r="J39" s="128">
        <v>9</v>
      </c>
      <c r="K39" s="128">
        <v>5</v>
      </c>
      <c r="L39" s="128">
        <v>5</v>
      </c>
      <c r="M39" s="128">
        <v>7</v>
      </c>
      <c r="N39" s="128">
        <v>6</v>
      </c>
      <c r="O39" s="128">
        <v>7</v>
      </c>
      <c r="P39" s="128">
        <v>7</v>
      </c>
      <c r="Q39" s="128">
        <v>15</v>
      </c>
      <c r="R39" s="128">
        <v>13</v>
      </c>
      <c r="S39" s="115">
        <v>10</v>
      </c>
      <c r="T39" s="115">
        <v>13</v>
      </c>
      <c r="U39" s="115">
        <v>13</v>
      </c>
      <c r="V39" s="115">
        <v>13</v>
      </c>
      <c r="W39" s="115">
        <v>13.2</v>
      </c>
      <c r="X39" s="115">
        <v>12</v>
      </c>
      <c r="Y39" s="115">
        <v>13.5</v>
      </c>
      <c r="Z39" s="129">
        <v>15</v>
      </c>
      <c r="AA39" s="115">
        <v>16</v>
      </c>
      <c r="AB39" s="115">
        <v>14</v>
      </c>
      <c r="AC39" s="115">
        <v>12</v>
      </c>
      <c r="AD39" s="115">
        <v>9.5</v>
      </c>
      <c r="AE39" s="115">
        <v>11</v>
      </c>
      <c r="AF39" s="122">
        <v>10.199999999999999</v>
      </c>
      <c r="AG39" s="122">
        <v>17</v>
      </c>
      <c r="AH39" s="122">
        <v>18</v>
      </c>
      <c r="AI39" s="122">
        <v>20.5</v>
      </c>
      <c r="AJ39" s="122">
        <v>25</v>
      </c>
      <c r="AK39" s="120">
        <v>27</v>
      </c>
      <c r="AL39" s="121"/>
      <c r="AM39" s="121"/>
      <c r="AN39" s="121"/>
      <c r="AO39" s="122">
        <v>28</v>
      </c>
      <c r="AP39" s="123">
        <v>30</v>
      </c>
      <c r="AQ39" s="79"/>
      <c r="AR39" s="79"/>
      <c r="AS39" s="79"/>
      <c r="AT39" s="79"/>
    </row>
    <row r="40" spans="1:218" ht="16.5" x14ac:dyDescent="0.25">
      <c r="A40" s="124" t="s">
        <v>54</v>
      </c>
      <c r="B40" s="125">
        <v>62</v>
      </c>
      <c r="C40" s="125">
        <v>63</v>
      </c>
      <c r="D40" s="154">
        <v>53</v>
      </c>
      <c r="E40" s="154">
        <v>58</v>
      </c>
      <c r="F40" s="154">
        <v>61</v>
      </c>
      <c r="G40" s="127">
        <v>62</v>
      </c>
      <c r="H40" s="128">
        <v>61</v>
      </c>
      <c r="I40" s="128">
        <v>58</v>
      </c>
      <c r="J40" s="128">
        <v>64</v>
      </c>
      <c r="K40" s="128">
        <v>54</v>
      </c>
      <c r="L40" s="128">
        <v>51</v>
      </c>
      <c r="M40" s="128">
        <v>50</v>
      </c>
      <c r="N40" s="128">
        <v>46</v>
      </c>
      <c r="O40" s="128">
        <v>50</v>
      </c>
      <c r="P40" s="128">
        <v>40</v>
      </c>
      <c r="Q40" s="128">
        <v>43</v>
      </c>
      <c r="R40" s="128">
        <v>46</v>
      </c>
      <c r="S40" s="115">
        <v>27</v>
      </c>
      <c r="T40" s="115">
        <v>36</v>
      </c>
      <c r="U40" s="115">
        <v>42</v>
      </c>
      <c r="V40" s="115">
        <v>42</v>
      </c>
      <c r="W40" s="115">
        <v>42</v>
      </c>
      <c r="X40" s="115">
        <v>42</v>
      </c>
      <c r="Y40" s="115">
        <v>45</v>
      </c>
      <c r="Z40" s="129">
        <v>48</v>
      </c>
      <c r="AA40" s="115">
        <v>45</v>
      </c>
      <c r="AB40" s="115">
        <v>45</v>
      </c>
      <c r="AC40" s="115">
        <v>48</v>
      </c>
      <c r="AD40" s="115">
        <v>50</v>
      </c>
      <c r="AE40" s="115">
        <v>50</v>
      </c>
      <c r="AF40" s="122">
        <v>54</v>
      </c>
      <c r="AG40" s="122">
        <v>55</v>
      </c>
      <c r="AH40" s="122">
        <v>55</v>
      </c>
      <c r="AI40" s="122">
        <v>59</v>
      </c>
      <c r="AJ40" s="122">
        <v>65</v>
      </c>
      <c r="AK40" s="120">
        <v>67</v>
      </c>
      <c r="AL40" s="121"/>
      <c r="AM40" s="121"/>
      <c r="AN40" s="121"/>
      <c r="AO40" s="122">
        <v>66</v>
      </c>
      <c r="AP40" s="123">
        <v>72</v>
      </c>
      <c r="AQ40" s="79"/>
      <c r="AR40" s="79"/>
      <c r="AS40" s="79"/>
      <c r="AT40" s="79"/>
    </row>
    <row r="41" spans="1:218" ht="16.5" x14ac:dyDescent="0.25">
      <c r="A41" s="124" t="s">
        <v>55</v>
      </c>
      <c r="B41" s="125">
        <v>476</v>
      </c>
      <c r="C41" s="125">
        <v>475</v>
      </c>
      <c r="D41" s="126">
        <v>481</v>
      </c>
      <c r="E41" s="126">
        <v>495</v>
      </c>
      <c r="F41" s="126">
        <v>539</v>
      </c>
      <c r="G41" s="127">
        <v>594.02300000000002</v>
      </c>
      <c r="H41" s="128">
        <v>508</v>
      </c>
      <c r="I41" s="128">
        <v>447</v>
      </c>
      <c r="J41" s="128">
        <v>441</v>
      </c>
      <c r="K41" s="128">
        <v>345</v>
      </c>
      <c r="L41" s="128">
        <v>313</v>
      </c>
      <c r="M41" s="128">
        <v>350</v>
      </c>
      <c r="N41" s="128">
        <v>310</v>
      </c>
      <c r="O41" s="128">
        <v>310</v>
      </c>
      <c r="P41" s="128">
        <v>280</v>
      </c>
      <c r="Q41" s="128">
        <v>295</v>
      </c>
      <c r="R41" s="128">
        <v>336</v>
      </c>
      <c r="S41" s="115">
        <v>180</v>
      </c>
      <c r="T41" s="115">
        <v>250</v>
      </c>
      <c r="U41" s="115">
        <v>250</v>
      </c>
      <c r="V41" s="115">
        <v>262</v>
      </c>
      <c r="W41" s="115">
        <v>250</v>
      </c>
      <c r="X41" s="115">
        <v>260</v>
      </c>
      <c r="Y41" s="115">
        <v>290</v>
      </c>
      <c r="Z41" s="129">
        <v>300</v>
      </c>
      <c r="AA41" s="115">
        <v>332</v>
      </c>
      <c r="AB41" s="115">
        <v>315</v>
      </c>
      <c r="AC41" s="115">
        <v>330</v>
      </c>
      <c r="AD41" s="115">
        <v>330</v>
      </c>
      <c r="AE41" s="115">
        <v>340</v>
      </c>
      <c r="AF41" s="122">
        <v>338</v>
      </c>
      <c r="AG41" s="122">
        <v>353</v>
      </c>
      <c r="AH41" s="122">
        <v>360</v>
      </c>
      <c r="AI41" s="122">
        <v>350</v>
      </c>
      <c r="AJ41" s="122">
        <v>352</v>
      </c>
      <c r="AK41" s="120">
        <v>360</v>
      </c>
      <c r="AL41" s="121"/>
      <c r="AM41" s="121"/>
      <c r="AN41" s="121"/>
      <c r="AO41" s="122">
        <v>362</v>
      </c>
      <c r="AP41" s="123">
        <v>368</v>
      </c>
      <c r="AQ41" s="79"/>
      <c r="AR41" s="79"/>
      <c r="AS41" s="79">
        <f>AO41/AO46*100</f>
        <v>36.308926780341025</v>
      </c>
      <c r="AT41" s="79"/>
    </row>
    <row r="42" spans="1:218" ht="16.5" x14ac:dyDescent="0.25">
      <c r="A42" s="124" t="s">
        <v>56</v>
      </c>
      <c r="B42" s="125">
        <v>22</v>
      </c>
      <c r="C42" s="125">
        <v>12</v>
      </c>
      <c r="D42" s="154">
        <v>12</v>
      </c>
      <c r="E42" s="154">
        <v>8</v>
      </c>
      <c r="F42" s="154">
        <v>12</v>
      </c>
      <c r="G42" s="127">
        <v>10</v>
      </c>
      <c r="H42" s="128">
        <v>6</v>
      </c>
      <c r="I42" s="128">
        <v>4</v>
      </c>
      <c r="J42" s="128">
        <v>5</v>
      </c>
      <c r="K42" s="128">
        <v>3.5</v>
      </c>
      <c r="L42" s="128">
        <v>3</v>
      </c>
      <c r="M42" s="128">
        <v>4</v>
      </c>
      <c r="N42" s="128">
        <v>9.6</v>
      </c>
      <c r="O42" s="128">
        <v>8</v>
      </c>
      <c r="P42" s="128">
        <v>8.5</v>
      </c>
      <c r="Q42" s="128">
        <v>7.3</v>
      </c>
      <c r="R42" s="128">
        <v>10</v>
      </c>
      <c r="S42" s="115">
        <v>5.5</v>
      </c>
      <c r="T42" s="115">
        <v>16</v>
      </c>
      <c r="U42" s="115">
        <v>16</v>
      </c>
      <c r="V42" s="115">
        <v>15</v>
      </c>
      <c r="W42" s="115">
        <v>18.5</v>
      </c>
      <c r="X42" s="115">
        <v>12</v>
      </c>
      <c r="Y42" s="115">
        <v>18</v>
      </c>
      <c r="Z42" s="129">
        <v>23.5</v>
      </c>
      <c r="AA42" s="115">
        <v>20</v>
      </c>
      <c r="AB42" s="115">
        <v>21</v>
      </c>
      <c r="AC42" s="115">
        <v>22</v>
      </c>
      <c r="AD42" s="115">
        <v>24</v>
      </c>
      <c r="AE42" s="115">
        <v>21</v>
      </c>
      <c r="AF42" s="122">
        <v>18</v>
      </c>
      <c r="AG42" s="122">
        <v>18</v>
      </c>
      <c r="AH42" s="122">
        <v>21</v>
      </c>
      <c r="AI42" s="122">
        <v>25</v>
      </c>
      <c r="AJ42" s="122">
        <v>22.8</v>
      </c>
      <c r="AK42" s="120">
        <v>15</v>
      </c>
      <c r="AL42" s="121"/>
      <c r="AM42" s="121"/>
      <c r="AN42" s="121"/>
      <c r="AO42" s="122">
        <v>18.5</v>
      </c>
      <c r="AP42" s="123">
        <v>20</v>
      </c>
      <c r="AQ42" s="79"/>
      <c r="AR42" s="79"/>
      <c r="AS42" s="79"/>
      <c r="AT42" s="79"/>
    </row>
    <row r="43" spans="1:218" ht="16.5" x14ac:dyDescent="0.25">
      <c r="A43" s="124" t="s">
        <v>57</v>
      </c>
      <c r="B43" s="125">
        <v>134</v>
      </c>
      <c r="C43" s="125">
        <v>84</v>
      </c>
      <c r="D43" s="154">
        <v>87</v>
      </c>
      <c r="E43" s="154">
        <v>89</v>
      </c>
      <c r="F43" s="154">
        <v>95</v>
      </c>
      <c r="G43" s="127">
        <v>100</v>
      </c>
      <c r="H43" s="128">
        <v>107</v>
      </c>
      <c r="I43" s="128">
        <v>62</v>
      </c>
      <c r="J43" s="128">
        <v>78</v>
      </c>
      <c r="K43" s="128">
        <v>78.3</v>
      </c>
      <c r="L43" s="128">
        <v>60</v>
      </c>
      <c r="M43" s="128">
        <v>55</v>
      </c>
      <c r="N43" s="128">
        <v>55</v>
      </c>
      <c r="O43" s="128">
        <v>66</v>
      </c>
      <c r="P43" s="128">
        <v>51</v>
      </c>
      <c r="Q43" s="128">
        <v>54.5</v>
      </c>
      <c r="R43" s="128">
        <v>56</v>
      </c>
      <c r="S43" s="115">
        <v>20</v>
      </c>
      <c r="T43" s="115">
        <v>35</v>
      </c>
      <c r="U43" s="115">
        <v>36</v>
      </c>
      <c r="V43" s="115">
        <v>30</v>
      </c>
      <c r="W43" s="115">
        <v>40</v>
      </c>
      <c r="X43" s="115">
        <v>41</v>
      </c>
      <c r="Y43" s="115">
        <v>42</v>
      </c>
      <c r="Z43" s="129">
        <v>43.5</v>
      </c>
      <c r="AA43" s="115">
        <v>53</v>
      </c>
      <c r="AB43" s="115">
        <v>65</v>
      </c>
      <c r="AC43" s="115">
        <v>56</v>
      </c>
      <c r="AD43" s="115">
        <v>60</v>
      </c>
      <c r="AE43" s="115">
        <v>62</v>
      </c>
      <c r="AF43" s="122">
        <v>60</v>
      </c>
      <c r="AG43" s="122">
        <v>50</v>
      </c>
      <c r="AH43" s="122">
        <v>50</v>
      </c>
      <c r="AI43" s="122">
        <v>56</v>
      </c>
      <c r="AJ43" s="122">
        <v>52</v>
      </c>
      <c r="AK43" s="120">
        <v>62</v>
      </c>
      <c r="AL43" s="121"/>
      <c r="AM43" s="121"/>
      <c r="AN43" s="121"/>
      <c r="AO43" s="122">
        <v>57</v>
      </c>
      <c r="AP43" s="123">
        <v>65</v>
      </c>
      <c r="AQ43" s="79"/>
      <c r="AR43" s="79"/>
      <c r="AS43" s="79"/>
      <c r="AT43" s="79"/>
    </row>
    <row r="44" spans="1:218" ht="16.5" x14ac:dyDescent="0.25">
      <c r="A44" s="124" t="s">
        <v>58</v>
      </c>
      <c r="B44" s="125">
        <v>420</v>
      </c>
      <c r="C44" s="125">
        <v>377</v>
      </c>
      <c r="D44" s="126">
        <v>377</v>
      </c>
      <c r="E44" s="126">
        <v>494</v>
      </c>
      <c r="F44" s="126">
        <v>402</v>
      </c>
      <c r="G44" s="127">
        <v>460</v>
      </c>
      <c r="H44" s="128">
        <v>360</v>
      </c>
      <c r="I44" s="128">
        <v>363</v>
      </c>
      <c r="J44" s="128">
        <v>460</v>
      </c>
      <c r="K44" s="128">
        <v>295</v>
      </c>
      <c r="L44" s="128">
        <v>263</v>
      </c>
      <c r="M44" s="128">
        <v>320</v>
      </c>
      <c r="N44" s="128">
        <v>290</v>
      </c>
      <c r="O44" s="128">
        <v>305</v>
      </c>
      <c r="P44" s="128">
        <v>210</v>
      </c>
      <c r="Q44" s="128">
        <v>192</v>
      </c>
      <c r="R44" s="128">
        <v>215</v>
      </c>
      <c r="S44" s="115">
        <v>107</v>
      </c>
      <c r="T44" s="115">
        <v>150</v>
      </c>
      <c r="U44" s="115">
        <v>170</v>
      </c>
      <c r="V44" s="115">
        <v>135</v>
      </c>
      <c r="W44" s="115">
        <v>140</v>
      </c>
      <c r="X44" s="115">
        <v>145</v>
      </c>
      <c r="Y44" s="115">
        <v>155</v>
      </c>
      <c r="Z44" s="129">
        <v>175</v>
      </c>
      <c r="AA44" s="115">
        <v>155</v>
      </c>
      <c r="AB44" s="115">
        <v>185</v>
      </c>
      <c r="AC44" s="115">
        <v>100</v>
      </c>
      <c r="AD44" s="115">
        <v>110</v>
      </c>
      <c r="AE44" s="115">
        <v>110</v>
      </c>
      <c r="AF44" s="122">
        <v>95</v>
      </c>
      <c r="AG44" s="122">
        <v>90</v>
      </c>
      <c r="AH44" s="122">
        <v>95</v>
      </c>
      <c r="AI44" s="122">
        <v>94</v>
      </c>
      <c r="AJ44" s="122">
        <v>100</v>
      </c>
      <c r="AK44" s="120">
        <v>90</v>
      </c>
      <c r="AL44" s="121"/>
      <c r="AM44" s="121"/>
      <c r="AN44" s="121"/>
      <c r="AO44" s="122">
        <v>75</v>
      </c>
      <c r="AP44" s="123">
        <v>80</v>
      </c>
      <c r="AQ44" s="79"/>
      <c r="AR44" s="79"/>
      <c r="AS44" s="79"/>
      <c r="AT44" s="79"/>
    </row>
    <row r="45" spans="1:218" ht="16.5" x14ac:dyDescent="0.25">
      <c r="A45" s="114"/>
      <c r="B45" s="114"/>
      <c r="C45" s="114"/>
      <c r="D45" s="115"/>
      <c r="E45" s="115"/>
      <c r="F45" s="115"/>
      <c r="G45" s="127" t="s">
        <v>59</v>
      </c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5"/>
      <c r="T45" s="115"/>
      <c r="U45" s="115"/>
      <c r="V45" s="115"/>
      <c r="W45" s="115"/>
      <c r="X45" s="115"/>
      <c r="Y45" s="115"/>
      <c r="Z45" s="129"/>
      <c r="AA45" s="115"/>
      <c r="AB45" s="115"/>
      <c r="AC45" s="115"/>
      <c r="AD45" s="115"/>
      <c r="AE45" s="115"/>
      <c r="AF45" s="122"/>
      <c r="AG45" s="122"/>
      <c r="AH45" s="122"/>
      <c r="AI45" s="122"/>
      <c r="AJ45" s="122"/>
      <c r="AK45" s="120"/>
      <c r="AL45" s="121"/>
      <c r="AM45" s="121"/>
      <c r="AN45" s="121"/>
      <c r="AO45" s="122"/>
      <c r="AP45" s="123"/>
      <c r="AQ45" s="79"/>
      <c r="AR45" s="79"/>
      <c r="AS45" s="79"/>
      <c r="AT45" s="79"/>
    </row>
    <row r="46" spans="1:218" ht="16.5" x14ac:dyDescent="0.25">
      <c r="A46" s="132" t="s">
        <v>60</v>
      </c>
      <c r="B46" s="133">
        <f>SUM(B36:B44)</f>
        <v>1645</v>
      </c>
      <c r="C46" s="133">
        <f>SUM(C36:C44)</f>
        <v>1538</v>
      </c>
      <c r="D46" s="133">
        <f>SUM(D36:D44)</f>
        <v>1490</v>
      </c>
      <c r="E46" s="133">
        <f>SUM(E36:E44)</f>
        <v>1606</v>
      </c>
      <c r="F46" s="133">
        <f>SUM(F36:F44)</f>
        <v>1678</v>
      </c>
      <c r="G46" s="133">
        <f t="shared" ref="G46:S46" si="4">SUM(G36:G44)</f>
        <v>1878.6510000000001</v>
      </c>
      <c r="H46" s="133">
        <f t="shared" si="4"/>
        <v>1550.7</v>
      </c>
      <c r="I46" s="133">
        <f t="shared" si="4"/>
        <v>1403</v>
      </c>
      <c r="J46" s="133">
        <f t="shared" si="4"/>
        <v>1567</v>
      </c>
      <c r="K46" s="133">
        <f t="shared" si="4"/>
        <v>1158.8</v>
      </c>
      <c r="L46" s="133">
        <f t="shared" si="4"/>
        <v>1075</v>
      </c>
      <c r="M46" s="133">
        <f t="shared" si="4"/>
        <v>1280.94</v>
      </c>
      <c r="N46" s="133">
        <f t="shared" si="4"/>
        <v>1111.9000000000001</v>
      </c>
      <c r="O46" s="133">
        <f t="shared" si="4"/>
        <v>1174.3</v>
      </c>
      <c r="P46" s="133">
        <f t="shared" si="4"/>
        <v>952.5</v>
      </c>
      <c r="Q46" s="133">
        <f t="shared" si="4"/>
        <v>1001.3</v>
      </c>
      <c r="R46" s="133">
        <f t="shared" si="4"/>
        <v>1110</v>
      </c>
      <c r="S46" s="133">
        <f t="shared" si="4"/>
        <v>567.20000000000005</v>
      </c>
      <c r="T46" s="135">
        <f t="shared" ref="T46:AC46" si="5">SUM(T36:T44)</f>
        <v>927</v>
      </c>
      <c r="U46" s="155">
        <f t="shared" si="5"/>
        <v>1062</v>
      </c>
      <c r="V46" s="155">
        <f t="shared" si="5"/>
        <v>938.5</v>
      </c>
      <c r="W46" s="155">
        <f t="shared" si="5"/>
        <v>1022.7</v>
      </c>
      <c r="X46" s="155">
        <f t="shared" si="5"/>
        <v>954</v>
      </c>
      <c r="Y46" s="155">
        <f t="shared" si="5"/>
        <v>1063</v>
      </c>
      <c r="Z46" s="156">
        <f t="shared" si="5"/>
        <v>1164</v>
      </c>
      <c r="AA46" s="155">
        <f t="shared" si="5"/>
        <v>1137</v>
      </c>
      <c r="AB46" s="155">
        <f t="shared" si="5"/>
        <v>1204.8</v>
      </c>
      <c r="AC46" s="155">
        <f t="shared" si="5"/>
        <v>932</v>
      </c>
      <c r="AD46" s="155">
        <f t="shared" ref="AD46:AI46" si="6">SUM(AD36:AD44)</f>
        <v>985.5</v>
      </c>
      <c r="AE46" s="155">
        <f t="shared" si="6"/>
        <v>1050.75</v>
      </c>
      <c r="AF46" s="157">
        <f t="shared" si="6"/>
        <v>1002.0999999999999</v>
      </c>
      <c r="AG46" s="157">
        <f t="shared" si="6"/>
        <v>994.5</v>
      </c>
      <c r="AH46" s="157">
        <f t="shared" si="6"/>
        <v>1063.5</v>
      </c>
      <c r="AI46" s="157">
        <f t="shared" si="6"/>
        <v>1048</v>
      </c>
      <c r="AJ46" s="157">
        <f>SUM(AJ36:AJ44)</f>
        <v>1064.8</v>
      </c>
      <c r="AK46" s="138">
        <f>SUM(AK36:AK44)</f>
        <v>1081.5</v>
      </c>
      <c r="AL46" s="139">
        <f t="shared" ref="AL46:AM46" si="7">SUM(AL36:AL44)</f>
        <v>0</v>
      </c>
      <c r="AM46" s="139">
        <f t="shared" si="7"/>
        <v>0</v>
      </c>
      <c r="AN46" s="139">
        <f>SUM(AN36:AN44)</f>
        <v>0</v>
      </c>
      <c r="AO46" s="140">
        <f t="shared" ref="AO46" si="8">SUM(AO36:AO44)</f>
        <v>997</v>
      </c>
      <c r="AP46" s="123">
        <f>SUM(AP36:AP44)</f>
        <v>1071.5</v>
      </c>
      <c r="AQ46" s="85"/>
      <c r="AR46" s="85"/>
      <c r="AS46" s="85"/>
      <c r="AT46" s="85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</row>
    <row r="47" spans="1:218" ht="16.5" x14ac:dyDescent="0.2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80"/>
      <c r="O47" s="80"/>
      <c r="P47" s="80"/>
      <c r="Q47" s="80"/>
      <c r="R47" s="80"/>
      <c r="S47" s="79"/>
      <c r="T47" s="79"/>
      <c r="U47" s="79"/>
      <c r="V47" s="79"/>
      <c r="W47" s="79"/>
      <c r="X47" s="79"/>
      <c r="Y47" s="79"/>
      <c r="Z47" s="81"/>
      <c r="AA47" s="146"/>
      <c r="AB47" s="146"/>
      <c r="AC47" s="146"/>
      <c r="AD47" s="146"/>
      <c r="AE47" s="146"/>
      <c r="AF47" s="147"/>
      <c r="AG47" s="147"/>
      <c r="AH47" s="147"/>
      <c r="AI47" s="82"/>
      <c r="AJ47" s="82"/>
      <c r="AK47" s="82"/>
      <c r="AL47" s="148">
        <f>AVERAGE(AF46:AJ46)</f>
        <v>1034.5800000000002</v>
      </c>
      <c r="AM47" s="149" t="s">
        <v>61</v>
      </c>
      <c r="AN47" s="82"/>
      <c r="AO47" s="148">
        <f>AVERAGE(AH46:AO46)</f>
        <v>656.85</v>
      </c>
      <c r="AP47" s="150">
        <f>AVERAGE(AI46:AP46)</f>
        <v>657.85</v>
      </c>
      <c r="AQ47" s="79"/>
      <c r="AR47" s="79"/>
      <c r="AS47" s="79"/>
      <c r="AT47" s="151" t="s">
        <v>189</v>
      </c>
    </row>
    <row r="48" spans="1:218" ht="16.5" x14ac:dyDescent="0.25">
      <c r="A48" s="85" t="s">
        <v>65</v>
      </c>
      <c r="B48" s="85"/>
      <c r="C48" s="85"/>
      <c r="D48" s="85"/>
      <c r="E48" s="85"/>
      <c r="F48" s="85"/>
      <c r="G48" s="85"/>
      <c r="H48" s="85"/>
      <c r="I48" s="85"/>
      <c r="J48" s="79"/>
      <c r="K48" s="79"/>
      <c r="L48" s="79"/>
      <c r="M48" s="79"/>
      <c r="N48" s="80"/>
      <c r="O48" s="80"/>
      <c r="P48" s="80"/>
      <c r="Q48" s="80"/>
      <c r="R48" s="80"/>
      <c r="S48" s="79"/>
      <c r="T48" s="79"/>
      <c r="U48" s="79"/>
      <c r="V48" s="79"/>
      <c r="W48" s="79"/>
      <c r="X48" s="79"/>
      <c r="Y48" s="79"/>
      <c r="Z48" s="81"/>
      <c r="AA48" s="146"/>
      <c r="AB48" s="146"/>
      <c r="AC48" s="146"/>
      <c r="AD48" s="146"/>
      <c r="AE48" s="146"/>
      <c r="AF48" s="147"/>
      <c r="AG48" s="147"/>
      <c r="AH48" s="147"/>
      <c r="AI48" s="82"/>
      <c r="AJ48" s="82"/>
      <c r="AK48" s="82"/>
      <c r="AL48" s="148">
        <f>AVERAGE(AA46:AJ46)</f>
        <v>1048.2949999999998</v>
      </c>
      <c r="AM48" s="149" t="s">
        <v>63</v>
      </c>
      <c r="AN48" s="82"/>
      <c r="AO48" s="148">
        <f>AVERAGE(AC46:AO46)</f>
        <v>786.12692307692316</v>
      </c>
      <c r="AP48" s="150">
        <f>AVERAGE(AD46:AP46)</f>
        <v>796.85769230769245</v>
      </c>
      <c r="AQ48" s="79"/>
      <c r="AR48" s="79"/>
      <c r="AS48" s="79"/>
      <c r="AT48" s="151" t="s">
        <v>190</v>
      </c>
    </row>
    <row r="49" spans="1:46" ht="16.5" x14ac:dyDescent="0.25">
      <c r="A49" s="85"/>
      <c r="B49" s="85"/>
      <c r="C49" s="85"/>
      <c r="D49" s="85"/>
      <c r="E49" s="85"/>
      <c r="F49" s="85"/>
      <c r="G49" s="85"/>
      <c r="H49" s="85"/>
      <c r="I49" s="85"/>
      <c r="J49" s="79"/>
      <c r="K49" s="79"/>
      <c r="L49" s="79"/>
      <c r="M49" s="79"/>
      <c r="N49" s="80"/>
      <c r="O49" s="80"/>
      <c r="P49" s="80"/>
      <c r="Q49" s="80"/>
      <c r="R49" s="80"/>
      <c r="S49" s="79"/>
      <c r="T49" s="79"/>
      <c r="U49" s="79"/>
      <c r="V49" s="79"/>
      <c r="W49" s="79"/>
      <c r="X49" s="79"/>
      <c r="Y49" s="79"/>
      <c r="Z49" s="81"/>
      <c r="AA49" s="146"/>
      <c r="AB49" s="146"/>
      <c r="AC49" s="146"/>
      <c r="AD49" s="146"/>
      <c r="AE49" s="146"/>
      <c r="AF49" s="147"/>
      <c r="AG49" s="147"/>
      <c r="AH49" s="147"/>
      <c r="AI49" s="82"/>
      <c r="AJ49" s="82"/>
      <c r="AK49" s="82"/>
      <c r="AL49" s="312"/>
      <c r="AM49" s="313"/>
      <c r="AN49" s="82"/>
      <c r="AO49" s="312"/>
      <c r="AP49" s="314"/>
      <c r="AQ49" s="79"/>
      <c r="AR49" s="79"/>
      <c r="AS49" s="79"/>
      <c r="AT49" s="315"/>
    </row>
    <row r="50" spans="1:46" ht="16.5" x14ac:dyDescent="0.25">
      <c r="A50" s="85"/>
      <c r="B50" s="85"/>
      <c r="C50" s="85"/>
      <c r="D50" s="85"/>
      <c r="E50" s="85"/>
      <c r="F50" s="85"/>
      <c r="G50" s="85"/>
      <c r="H50" s="85"/>
      <c r="I50" s="85"/>
      <c r="J50" s="79"/>
      <c r="K50" s="79"/>
      <c r="L50" s="79"/>
      <c r="M50" s="79"/>
      <c r="N50" s="80"/>
      <c r="O50" s="80"/>
      <c r="P50" s="80"/>
      <c r="Q50" s="80"/>
      <c r="R50" s="80"/>
      <c r="S50" s="79"/>
      <c r="T50" s="79"/>
      <c r="U50" s="79"/>
      <c r="V50" s="79"/>
      <c r="W50" s="79"/>
      <c r="X50" s="79"/>
      <c r="Y50" s="79"/>
      <c r="Z50" s="81"/>
      <c r="AA50" s="146"/>
      <c r="AB50" s="146"/>
      <c r="AC50" s="146"/>
      <c r="AD50" s="146"/>
      <c r="AE50" s="146"/>
      <c r="AF50" s="147"/>
      <c r="AG50" s="147"/>
      <c r="AH50" s="147"/>
      <c r="AI50" s="82"/>
      <c r="AJ50" s="82"/>
      <c r="AK50" s="82"/>
      <c r="AL50" s="312"/>
      <c r="AM50" s="313"/>
      <c r="AN50" s="82"/>
      <c r="AO50" s="312"/>
      <c r="AP50" s="314"/>
      <c r="AQ50" s="79"/>
      <c r="AR50" s="79"/>
      <c r="AS50" s="79"/>
      <c r="AT50" s="315"/>
    </row>
    <row r="51" spans="1:46" ht="16.5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79"/>
      <c r="K51" s="79"/>
      <c r="L51" s="79"/>
      <c r="M51" s="79"/>
      <c r="N51" s="80"/>
      <c r="O51" s="80"/>
      <c r="P51" s="80"/>
      <c r="Q51" s="80"/>
      <c r="R51" s="80"/>
      <c r="S51" s="79"/>
      <c r="T51" s="79"/>
      <c r="U51" s="79"/>
      <c r="V51" s="79"/>
      <c r="W51" s="79"/>
      <c r="X51" s="79"/>
      <c r="Y51" s="79"/>
      <c r="Z51" s="81"/>
      <c r="AA51" s="146"/>
      <c r="AB51" s="146"/>
      <c r="AC51" s="146"/>
      <c r="AD51" s="146"/>
      <c r="AE51" s="146"/>
      <c r="AF51" s="147"/>
      <c r="AG51" s="147"/>
      <c r="AH51" s="147"/>
      <c r="AI51" s="82"/>
      <c r="AJ51" s="82"/>
      <c r="AK51" s="82"/>
      <c r="AL51" s="312"/>
      <c r="AM51" s="313"/>
      <c r="AN51" s="82"/>
      <c r="AO51" s="312"/>
      <c r="AP51" s="314"/>
      <c r="AQ51" s="79"/>
      <c r="AR51" s="79"/>
      <c r="AS51" s="79"/>
      <c r="AT51" s="315"/>
    </row>
    <row r="52" spans="1:46" ht="16.5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79"/>
      <c r="K52" s="79"/>
      <c r="L52" s="79"/>
      <c r="M52" s="79"/>
      <c r="N52" s="80"/>
      <c r="O52" s="80"/>
      <c r="P52" s="80"/>
      <c r="Q52" s="80"/>
      <c r="R52" s="80"/>
      <c r="S52" s="79"/>
      <c r="T52" s="79"/>
      <c r="U52" s="79"/>
      <c r="V52" s="79"/>
      <c r="W52" s="79"/>
      <c r="X52" s="79"/>
      <c r="Y52" s="79"/>
      <c r="Z52" s="81"/>
      <c r="AA52" s="146"/>
      <c r="AB52" s="146"/>
      <c r="AC52" s="146"/>
      <c r="AD52" s="146"/>
      <c r="AE52" s="146"/>
      <c r="AF52" s="147"/>
      <c r="AG52" s="147"/>
      <c r="AH52" s="147"/>
      <c r="AI52" s="82"/>
      <c r="AJ52" s="82"/>
      <c r="AK52" s="82"/>
      <c r="AL52" s="312"/>
      <c r="AM52" s="313"/>
      <c r="AN52" s="82"/>
      <c r="AO52" s="312"/>
      <c r="AP52" s="314"/>
      <c r="AQ52" s="79"/>
      <c r="AR52" s="79"/>
      <c r="AS52" s="79"/>
      <c r="AT52" s="315"/>
    </row>
    <row r="53" spans="1:46" ht="16.5" x14ac:dyDescent="0.25">
      <c r="A53" s="85"/>
      <c r="B53" s="85"/>
      <c r="C53" s="85"/>
      <c r="D53" s="85"/>
      <c r="E53" s="85"/>
      <c r="F53" s="85"/>
      <c r="G53" s="85"/>
      <c r="H53" s="85"/>
      <c r="I53" s="85"/>
      <c r="J53" s="79"/>
      <c r="K53" s="79"/>
      <c r="L53" s="79"/>
      <c r="M53" s="79"/>
      <c r="N53" s="80"/>
      <c r="O53" s="80"/>
      <c r="P53" s="80"/>
      <c r="Q53" s="80"/>
      <c r="R53" s="80"/>
      <c r="S53" s="79"/>
      <c r="T53" s="79"/>
      <c r="U53" s="79"/>
      <c r="V53" s="79"/>
      <c r="W53" s="79"/>
      <c r="X53" s="79"/>
      <c r="Y53" s="79"/>
      <c r="Z53" s="81"/>
      <c r="AA53" s="146"/>
      <c r="AB53" s="146"/>
      <c r="AC53" s="146"/>
      <c r="AD53" s="146"/>
      <c r="AE53" s="146"/>
      <c r="AF53" s="147"/>
      <c r="AG53" s="147"/>
      <c r="AH53" s="147"/>
      <c r="AI53" s="82"/>
      <c r="AJ53" s="82"/>
      <c r="AK53" s="82"/>
      <c r="AL53" s="312"/>
      <c r="AM53" s="313"/>
      <c r="AN53" s="82"/>
      <c r="AO53" s="312"/>
      <c r="AP53" s="314"/>
      <c r="AQ53" s="79"/>
      <c r="AR53" s="79"/>
      <c r="AS53" s="79"/>
      <c r="AT53" s="315"/>
    </row>
    <row r="54" spans="1:46" ht="16.5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79"/>
      <c r="K54" s="79"/>
      <c r="L54" s="79"/>
      <c r="M54" s="79"/>
      <c r="N54" s="80"/>
      <c r="O54" s="80"/>
      <c r="P54" s="80"/>
      <c r="Q54" s="80"/>
      <c r="R54" s="80"/>
      <c r="S54" s="79"/>
      <c r="T54" s="79"/>
      <c r="U54" s="79"/>
      <c r="V54" s="79"/>
      <c r="W54" s="79"/>
      <c r="X54" s="79"/>
      <c r="Y54" s="79"/>
      <c r="Z54" s="81"/>
      <c r="AA54" s="146"/>
      <c r="AB54" s="146"/>
      <c r="AC54" s="146"/>
      <c r="AD54" s="146"/>
      <c r="AE54" s="146"/>
      <c r="AF54" s="147"/>
      <c r="AG54" s="147"/>
      <c r="AH54" s="147"/>
      <c r="AI54" s="82"/>
      <c r="AJ54" s="82"/>
      <c r="AK54" s="82"/>
      <c r="AL54" s="312"/>
      <c r="AM54" s="313"/>
      <c r="AN54" s="82"/>
      <c r="AO54" s="312"/>
      <c r="AP54" s="314"/>
      <c r="AQ54" s="79"/>
      <c r="AR54" s="79"/>
      <c r="AS54" s="79"/>
      <c r="AT54" s="315"/>
    </row>
    <row r="55" spans="1:46" ht="16.5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79"/>
      <c r="K55" s="79"/>
      <c r="L55" s="79"/>
      <c r="M55" s="79"/>
      <c r="N55" s="80"/>
      <c r="O55" s="80"/>
      <c r="P55" s="80"/>
      <c r="Q55" s="80"/>
      <c r="R55" s="80"/>
      <c r="S55" s="79"/>
      <c r="T55" s="79"/>
      <c r="U55" s="79"/>
      <c r="V55" s="79"/>
      <c r="W55" s="79"/>
      <c r="X55" s="79"/>
      <c r="Y55" s="79"/>
      <c r="Z55" s="81"/>
      <c r="AA55" s="146"/>
      <c r="AB55" s="146"/>
      <c r="AC55" s="146"/>
      <c r="AD55" s="146"/>
      <c r="AE55" s="146"/>
      <c r="AF55" s="147"/>
      <c r="AG55" s="147"/>
      <c r="AH55" s="147"/>
      <c r="AI55" s="82"/>
      <c r="AJ55" s="82"/>
      <c r="AK55" s="82"/>
      <c r="AL55" s="312"/>
      <c r="AM55" s="313"/>
      <c r="AN55" s="82"/>
      <c r="AO55" s="312"/>
      <c r="AP55" s="314"/>
      <c r="AQ55" s="79"/>
      <c r="AR55" s="79"/>
      <c r="AS55" s="79"/>
      <c r="AT55" s="315"/>
    </row>
    <row r="56" spans="1:46" ht="16.5" x14ac:dyDescent="0.25">
      <c r="A56" s="85"/>
      <c r="B56" s="85"/>
      <c r="C56" s="85"/>
      <c r="D56" s="85"/>
      <c r="E56" s="85"/>
      <c r="F56" s="85"/>
      <c r="G56" s="85"/>
      <c r="H56" s="85"/>
      <c r="I56" s="85"/>
      <c r="J56" s="79"/>
      <c r="K56" s="79"/>
      <c r="L56" s="79"/>
      <c r="M56" s="79"/>
      <c r="N56" s="80"/>
      <c r="O56" s="80"/>
      <c r="P56" s="80"/>
      <c r="Q56" s="80"/>
      <c r="R56" s="80"/>
      <c r="S56" s="79"/>
      <c r="T56" s="79"/>
      <c r="U56" s="79"/>
      <c r="V56" s="79"/>
      <c r="W56" s="79"/>
      <c r="X56" s="79"/>
      <c r="Y56" s="79"/>
      <c r="Z56" s="81"/>
      <c r="AA56" s="146"/>
      <c r="AB56" s="146"/>
      <c r="AC56" s="146"/>
      <c r="AD56" s="146"/>
      <c r="AE56" s="146"/>
      <c r="AF56" s="147"/>
      <c r="AG56" s="147"/>
      <c r="AH56" s="147"/>
      <c r="AI56" s="82"/>
      <c r="AJ56" s="82"/>
      <c r="AK56" s="82"/>
      <c r="AL56" s="312"/>
      <c r="AM56" s="313"/>
      <c r="AN56" s="82"/>
      <c r="AO56" s="312"/>
      <c r="AP56" s="314"/>
      <c r="AQ56" s="79"/>
      <c r="AR56" s="79"/>
      <c r="AS56" s="79"/>
      <c r="AT56" s="315"/>
    </row>
    <row r="57" spans="1:46" ht="16.5" x14ac:dyDescent="0.25">
      <c r="A57" s="85"/>
      <c r="B57" s="85"/>
      <c r="C57" s="85"/>
      <c r="D57" s="85"/>
      <c r="E57" s="85"/>
      <c r="F57" s="85"/>
      <c r="G57" s="85"/>
      <c r="H57" s="85"/>
      <c r="I57" s="85"/>
      <c r="J57" s="79"/>
      <c r="K57" s="79"/>
      <c r="L57" s="79"/>
      <c r="M57" s="79"/>
      <c r="N57" s="80"/>
      <c r="O57" s="80"/>
      <c r="P57" s="80"/>
      <c r="Q57" s="80"/>
      <c r="R57" s="80"/>
      <c r="S57" s="79"/>
      <c r="T57" s="79"/>
      <c r="U57" s="79"/>
      <c r="V57" s="79"/>
      <c r="W57" s="79"/>
      <c r="X57" s="79"/>
      <c r="Y57" s="79"/>
      <c r="Z57" s="81"/>
      <c r="AA57" s="146"/>
      <c r="AB57" s="146"/>
      <c r="AC57" s="146"/>
      <c r="AD57" s="146"/>
      <c r="AE57" s="146"/>
      <c r="AF57" s="147"/>
      <c r="AG57" s="147"/>
      <c r="AH57" s="147"/>
      <c r="AI57" s="82"/>
      <c r="AJ57" s="82"/>
      <c r="AK57" s="82"/>
      <c r="AL57" s="312"/>
      <c r="AM57" s="313"/>
      <c r="AN57" s="82"/>
      <c r="AO57" s="312"/>
      <c r="AP57" s="314"/>
      <c r="AQ57" s="79"/>
      <c r="AR57" s="79"/>
      <c r="AS57" s="79"/>
      <c r="AT57" s="315"/>
    </row>
    <row r="58" spans="1:46" ht="16.5" x14ac:dyDescent="0.25">
      <c r="A58" s="85"/>
      <c r="B58" s="85"/>
      <c r="C58" s="85"/>
      <c r="D58" s="85"/>
      <c r="E58" s="85"/>
      <c r="F58" s="85"/>
      <c r="G58" s="85"/>
      <c r="H58" s="85"/>
      <c r="I58" s="85"/>
      <c r="J58" s="79"/>
      <c r="K58" s="79"/>
      <c r="L58" s="79"/>
      <c r="M58" s="79"/>
      <c r="N58" s="80"/>
      <c r="O58" s="80"/>
      <c r="P58" s="80"/>
      <c r="Q58" s="80"/>
      <c r="R58" s="80"/>
      <c r="S58" s="79"/>
      <c r="T58" s="79"/>
      <c r="U58" s="79"/>
      <c r="V58" s="79"/>
      <c r="W58" s="79"/>
      <c r="X58" s="79"/>
      <c r="Y58" s="79"/>
      <c r="Z58" s="81"/>
      <c r="AA58" s="146"/>
      <c r="AB58" s="146"/>
      <c r="AC58" s="146"/>
      <c r="AD58" s="146"/>
      <c r="AE58" s="146"/>
      <c r="AF58" s="147"/>
      <c r="AG58" s="147"/>
      <c r="AH58" s="147"/>
      <c r="AI58" s="147"/>
      <c r="AJ58" s="158"/>
      <c r="AK58" s="82"/>
      <c r="AL58" s="82"/>
      <c r="AM58" s="82"/>
      <c r="AN58" s="82"/>
      <c r="AO58" s="82"/>
      <c r="AP58" s="83"/>
      <c r="AQ58" s="79"/>
      <c r="AR58" s="79"/>
      <c r="AS58" s="79"/>
      <c r="AT58" s="79"/>
    </row>
    <row r="59" spans="1:46" ht="33" x14ac:dyDescent="0.25">
      <c r="A59" s="86" t="s">
        <v>66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90"/>
      <c r="AG59" s="90"/>
      <c r="AH59" s="90"/>
      <c r="AI59" s="90"/>
      <c r="AJ59" s="90"/>
      <c r="AK59" s="82"/>
      <c r="AL59" s="82"/>
      <c r="AM59" s="82"/>
      <c r="AN59" s="82"/>
      <c r="AO59" s="159"/>
      <c r="AP59" s="92" t="str">
        <f>AP32</f>
        <v>Revised area planted /Oppervlakte beplant</v>
      </c>
      <c r="AQ59" s="79"/>
      <c r="AR59" s="79"/>
      <c r="AS59" s="79"/>
      <c r="AT59" s="79"/>
    </row>
    <row r="60" spans="1:46" ht="16.5" x14ac:dyDescent="0.25">
      <c r="A60" s="117"/>
      <c r="B60" s="94" t="s">
        <v>6</v>
      </c>
      <c r="C60" s="94" t="s">
        <v>7</v>
      </c>
      <c r="D60" s="95" t="s">
        <v>8</v>
      </c>
      <c r="E60" s="95" t="s">
        <v>9</v>
      </c>
      <c r="F60" s="95" t="s">
        <v>10</v>
      </c>
      <c r="G60" s="96" t="s">
        <v>11</v>
      </c>
      <c r="H60" s="97" t="s">
        <v>12</v>
      </c>
      <c r="I60" s="97" t="s">
        <v>13</v>
      </c>
      <c r="J60" s="97" t="s">
        <v>14</v>
      </c>
      <c r="K60" s="97" t="s">
        <v>15</v>
      </c>
      <c r="L60" s="98" t="s">
        <v>16</v>
      </c>
      <c r="M60" s="98" t="s">
        <v>17</v>
      </c>
      <c r="N60" s="98" t="s">
        <v>18</v>
      </c>
      <c r="O60" s="98" t="s">
        <v>19</v>
      </c>
      <c r="P60" s="98" t="s">
        <v>20</v>
      </c>
      <c r="Q60" s="98" t="s">
        <v>21</v>
      </c>
      <c r="R60" s="98" t="s">
        <v>22</v>
      </c>
      <c r="S60" s="98" t="s">
        <v>23</v>
      </c>
      <c r="T60" s="98" t="s">
        <v>24</v>
      </c>
      <c r="U60" s="98" t="s">
        <v>25</v>
      </c>
      <c r="V60" s="98" t="s">
        <v>26</v>
      </c>
      <c r="W60" s="98" t="s">
        <v>27</v>
      </c>
      <c r="X60" s="98" t="s">
        <v>28</v>
      </c>
      <c r="Y60" s="98" t="s">
        <v>29</v>
      </c>
      <c r="Z60" s="99" t="s">
        <v>30</v>
      </c>
      <c r="AA60" s="98" t="s">
        <v>31</v>
      </c>
      <c r="AB60" s="98" t="s">
        <v>32</v>
      </c>
      <c r="AC60" s="98" t="s">
        <v>33</v>
      </c>
      <c r="AD60" s="98" t="s">
        <v>34</v>
      </c>
      <c r="AE60" s="98" t="s">
        <v>35</v>
      </c>
      <c r="AF60" s="98" t="s">
        <v>36</v>
      </c>
      <c r="AG60" s="98" t="s">
        <v>37</v>
      </c>
      <c r="AH60" s="98" t="s">
        <v>38</v>
      </c>
      <c r="AI60" s="98" t="s">
        <v>39</v>
      </c>
      <c r="AJ60" s="98" t="s">
        <v>40</v>
      </c>
      <c r="AK60" s="100" t="s">
        <v>41</v>
      </c>
      <c r="AL60" s="101" t="s">
        <v>42</v>
      </c>
      <c r="AM60" s="101" t="s">
        <v>42</v>
      </c>
      <c r="AN60" s="101" t="s">
        <v>42</v>
      </c>
      <c r="AO60" s="102" t="s">
        <v>196</v>
      </c>
      <c r="AP60" s="103" t="s">
        <v>69</v>
      </c>
      <c r="AQ60" s="79"/>
      <c r="AR60" s="79"/>
      <c r="AS60" s="79"/>
      <c r="AT60" s="79"/>
    </row>
    <row r="61" spans="1:46" ht="16.5" x14ac:dyDescent="0.25">
      <c r="A61" s="142"/>
      <c r="B61" s="105" t="s">
        <v>45</v>
      </c>
      <c r="C61" s="105" t="s">
        <v>45</v>
      </c>
      <c r="D61" s="106" t="s">
        <v>45</v>
      </c>
      <c r="E61" s="106" t="s">
        <v>45</v>
      </c>
      <c r="F61" s="106" t="s">
        <v>45</v>
      </c>
      <c r="G61" s="106" t="s">
        <v>45</v>
      </c>
      <c r="H61" s="107" t="s">
        <v>45</v>
      </c>
      <c r="I61" s="107" t="s">
        <v>45</v>
      </c>
      <c r="J61" s="107" t="s">
        <v>45</v>
      </c>
      <c r="K61" s="107" t="s">
        <v>45</v>
      </c>
      <c r="L61" s="107" t="s">
        <v>45</v>
      </c>
      <c r="M61" s="107" t="s">
        <v>45</v>
      </c>
      <c r="N61" s="107" t="s">
        <v>45</v>
      </c>
      <c r="O61" s="107" t="s">
        <v>45</v>
      </c>
      <c r="P61" s="107" t="s">
        <v>45</v>
      </c>
      <c r="Q61" s="107" t="s">
        <v>45</v>
      </c>
      <c r="R61" s="107" t="s">
        <v>45</v>
      </c>
      <c r="S61" s="107" t="s">
        <v>45</v>
      </c>
      <c r="T61" s="107" t="s">
        <v>45</v>
      </c>
      <c r="U61" s="107" t="s">
        <v>45</v>
      </c>
      <c r="V61" s="107" t="s">
        <v>45</v>
      </c>
      <c r="W61" s="107" t="s">
        <v>45</v>
      </c>
      <c r="X61" s="107" t="s">
        <v>45</v>
      </c>
      <c r="Y61" s="107" t="s">
        <v>45</v>
      </c>
      <c r="Z61" s="108" t="s">
        <v>45</v>
      </c>
      <c r="AA61" s="107" t="s">
        <v>45</v>
      </c>
      <c r="AB61" s="107" t="s">
        <v>45</v>
      </c>
      <c r="AC61" s="107" t="s">
        <v>45</v>
      </c>
      <c r="AD61" s="107" t="s">
        <v>45</v>
      </c>
      <c r="AE61" s="107" t="s">
        <v>45</v>
      </c>
      <c r="AF61" s="107" t="s">
        <v>45</v>
      </c>
      <c r="AG61" s="109" t="s">
        <v>46</v>
      </c>
      <c r="AH61" s="109" t="s">
        <v>46</v>
      </c>
      <c r="AI61" s="109" t="s">
        <v>46</v>
      </c>
      <c r="AJ61" s="109" t="s">
        <v>46</v>
      </c>
      <c r="AK61" s="110" t="s">
        <v>46</v>
      </c>
      <c r="AL61" s="111" t="s">
        <v>47</v>
      </c>
      <c r="AM61" s="111" t="s">
        <v>48</v>
      </c>
      <c r="AN61" s="111" t="s">
        <v>49</v>
      </c>
      <c r="AO61" s="112" t="s">
        <v>46</v>
      </c>
      <c r="AP61" s="113" t="s">
        <v>46</v>
      </c>
      <c r="AQ61" s="79"/>
      <c r="AR61" s="79"/>
      <c r="AS61" s="79"/>
      <c r="AT61" s="79"/>
    </row>
    <row r="62" spans="1:46" ht="16.5" x14ac:dyDescent="0.25">
      <c r="A62" s="114"/>
      <c r="B62" s="114"/>
      <c r="C62" s="114"/>
      <c r="D62" s="115"/>
      <c r="E62" s="115"/>
      <c r="F62" s="115"/>
      <c r="G62" s="115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7"/>
      <c r="T62" s="117"/>
      <c r="U62" s="117"/>
      <c r="V62" s="117"/>
      <c r="W62" s="117"/>
      <c r="X62" s="117"/>
      <c r="Y62" s="117"/>
      <c r="Z62" s="118"/>
      <c r="AA62" s="117"/>
      <c r="AB62" s="117"/>
      <c r="AC62" s="117"/>
      <c r="AD62" s="117"/>
      <c r="AE62" s="117"/>
      <c r="AF62" s="119"/>
      <c r="AG62" s="119"/>
      <c r="AH62" s="119"/>
      <c r="AI62" s="119"/>
      <c r="AJ62" s="119"/>
      <c r="AK62" s="120"/>
      <c r="AL62" s="121"/>
      <c r="AM62" s="121"/>
      <c r="AN62" s="121"/>
      <c r="AO62" s="122"/>
      <c r="AP62" s="123"/>
      <c r="AQ62" s="79"/>
      <c r="AR62" s="79"/>
      <c r="AS62" s="79"/>
      <c r="AT62" s="79"/>
    </row>
    <row r="63" spans="1:46" ht="16.5" x14ac:dyDescent="0.25">
      <c r="A63" s="124" t="s">
        <v>50</v>
      </c>
      <c r="B63" s="115">
        <f t="shared" ref="B63:AG63" si="9">B17+B36</f>
        <v>2</v>
      </c>
      <c r="C63" s="115">
        <f t="shared" si="9"/>
        <v>2</v>
      </c>
      <c r="D63" s="115">
        <f t="shared" si="9"/>
        <v>2</v>
      </c>
      <c r="E63" s="115">
        <f t="shared" si="9"/>
        <v>2</v>
      </c>
      <c r="F63" s="115">
        <f t="shared" si="9"/>
        <v>2</v>
      </c>
      <c r="G63" s="115">
        <f t="shared" si="9"/>
        <v>2.6909999999999998</v>
      </c>
      <c r="H63" s="115">
        <f t="shared" si="9"/>
        <v>2.7</v>
      </c>
      <c r="I63" s="115">
        <f t="shared" si="9"/>
        <v>4</v>
      </c>
      <c r="J63" s="115">
        <f t="shared" si="9"/>
        <v>4</v>
      </c>
      <c r="K63" s="115">
        <f t="shared" si="9"/>
        <v>1</v>
      </c>
      <c r="L63" s="115">
        <f t="shared" si="9"/>
        <v>1</v>
      </c>
      <c r="M63" s="115">
        <f t="shared" si="9"/>
        <v>1.44</v>
      </c>
      <c r="N63" s="115">
        <f t="shared" si="9"/>
        <v>1.405</v>
      </c>
      <c r="O63" s="115">
        <f t="shared" si="9"/>
        <v>2.08</v>
      </c>
      <c r="P63" s="115">
        <f t="shared" si="9"/>
        <v>3.05</v>
      </c>
      <c r="Q63" s="115">
        <f t="shared" si="9"/>
        <v>2.1</v>
      </c>
      <c r="R63" s="115">
        <f t="shared" si="9"/>
        <v>2</v>
      </c>
      <c r="S63" s="115">
        <f t="shared" si="9"/>
        <v>2.7</v>
      </c>
      <c r="T63" s="115">
        <f t="shared" si="9"/>
        <v>2.0299999999999998</v>
      </c>
      <c r="U63" s="115">
        <f t="shared" si="9"/>
        <v>4</v>
      </c>
      <c r="V63" s="115">
        <f t="shared" si="9"/>
        <v>5</v>
      </c>
      <c r="W63" s="115">
        <f t="shared" si="9"/>
        <v>2.5</v>
      </c>
      <c r="X63" s="115">
        <f t="shared" si="9"/>
        <v>2.2999999999999998</v>
      </c>
      <c r="Y63" s="115">
        <f t="shared" si="9"/>
        <v>3</v>
      </c>
      <c r="Z63" s="129">
        <f t="shared" si="9"/>
        <v>3.3</v>
      </c>
      <c r="AA63" s="115">
        <f t="shared" si="9"/>
        <v>3.5</v>
      </c>
      <c r="AB63" s="115">
        <f t="shared" si="9"/>
        <v>4.25</v>
      </c>
      <c r="AC63" s="115">
        <f t="shared" si="9"/>
        <v>4.5</v>
      </c>
      <c r="AD63" s="115">
        <f t="shared" si="9"/>
        <v>2.2000000000000002</v>
      </c>
      <c r="AE63" s="115">
        <f t="shared" si="9"/>
        <v>3.75</v>
      </c>
      <c r="AF63" s="122">
        <f t="shared" si="9"/>
        <v>3.8</v>
      </c>
      <c r="AG63" s="122">
        <f t="shared" si="9"/>
        <v>3.8</v>
      </c>
      <c r="AH63" s="122">
        <f t="shared" ref="AH63:AO63" si="10">SUM(AH17+AH36)</f>
        <v>4</v>
      </c>
      <c r="AI63" s="122">
        <f t="shared" si="10"/>
        <v>4</v>
      </c>
      <c r="AJ63" s="122">
        <f t="shared" si="10"/>
        <v>3.75</v>
      </c>
      <c r="AK63" s="120">
        <f t="shared" si="10"/>
        <v>3.75</v>
      </c>
      <c r="AL63" s="121">
        <f t="shared" si="10"/>
        <v>0.25</v>
      </c>
      <c r="AM63" s="121">
        <f t="shared" si="10"/>
        <v>0.25</v>
      </c>
      <c r="AN63" s="121">
        <f t="shared" si="10"/>
        <v>0.25</v>
      </c>
      <c r="AO63" s="122">
        <f t="shared" si="10"/>
        <v>3.7</v>
      </c>
      <c r="AP63" s="123">
        <f>SUM(AP17+AP36)</f>
        <v>4.2</v>
      </c>
      <c r="AQ63" s="79"/>
      <c r="AR63" s="79">
        <f t="shared" ref="AR63:AR71" si="11">AK63-AG63</f>
        <v>-4.9999999999999822E-2</v>
      </c>
      <c r="AS63" s="79"/>
      <c r="AT63" s="79"/>
    </row>
    <row r="64" spans="1:46" ht="16.5" x14ac:dyDescent="0.25">
      <c r="A64" s="124" t="s">
        <v>51</v>
      </c>
      <c r="B64" s="115">
        <f t="shared" ref="B64:AG64" si="12">B18+B37</f>
        <v>29</v>
      </c>
      <c r="C64" s="115">
        <f t="shared" si="12"/>
        <v>18</v>
      </c>
      <c r="D64" s="115">
        <f t="shared" si="12"/>
        <v>19</v>
      </c>
      <c r="E64" s="115">
        <f t="shared" si="12"/>
        <v>22</v>
      </c>
      <c r="F64" s="115">
        <f t="shared" si="12"/>
        <v>26</v>
      </c>
      <c r="G64" s="115">
        <f t="shared" si="12"/>
        <v>29</v>
      </c>
      <c r="H64" s="115">
        <f t="shared" si="12"/>
        <v>22</v>
      </c>
      <c r="I64" s="115">
        <f t="shared" si="12"/>
        <v>27</v>
      </c>
      <c r="J64" s="115">
        <f t="shared" si="12"/>
        <v>25</v>
      </c>
      <c r="K64" s="115">
        <f t="shared" si="12"/>
        <v>20</v>
      </c>
      <c r="L64" s="115">
        <f t="shared" si="12"/>
        <v>22.7</v>
      </c>
      <c r="M64" s="115">
        <f t="shared" si="12"/>
        <v>24.5</v>
      </c>
      <c r="N64" s="115">
        <f t="shared" si="12"/>
        <v>32.5</v>
      </c>
      <c r="O64" s="115">
        <f t="shared" si="12"/>
        <v>52.3</v>
      </c>
      <c r="P64" s="115">
        <f t="shared" si="12"/>
        <v>54.9</v>
      </c>
      <c r="Q64" s="115">
        <f t="shared" si="12"/>
        <v>48.7</v>
      </c>
      <c r="R64" s="115">
        <f t="shared" si="12"/>
        <v>50</v>
      </c>
      <c r="S64" s="115">
        <f t="shared" si="12"/>
        <v>40</v>
      </c>
      <c r="T64" s="115">
        <f t="shared" si="12"/>
        <v>48.77</v>
      </c>
      <c r="U64" s="115">
        <f t="shared" si="12"/>
        <v>55</v>
      </c>
      <c r="V64" s="115">
        <f t="shared" si="12"/>
        <v>50.5</v>
      </c>
      <c r="W64" s="115">
        <f t="shared" si="12"/>
        <v>53</v>
      </c>
      <c r="X64" s="115">
        <f t="shared" si="12"/>
        <v>47</v>
      </c>
      <c r="Y64" s="115">
        <f t="shared" si="12"/>
        <v>49.2</v>
      </c>
      <c r="Z64" s="129">
        <f t="shared" si="12"/>
        <v>53.2</v>
      </c>
      <c r="AA64" s="115">
        <f t="shared" si="12"/>
        <v>50.2</v>
      </c>
      <c r="AB64" s="115">
        <f t="shared" si="12"/>
        <v>49.5</v>
      </c>
      <c r="AC64" s="115">
        <f t="shared" si="12"/>
        <v>53.75</v>
      </c>
      <c r="AD64" s="115">
        <f t="shared" si="12"/>
        <v>48.5</v>
      </c>
      <c r="AE64" s="115">
        <f t="shared" si="12"/>
        <v>46.6</v>
      </c>
      <c r="AF64" s="122">
        <f t="shared" si="12"/>
        <v>46.9</v>
      </c>
      <c r="AG64" s="122">
        <f t="shared" si="12"/>
        <v>46.5</v>
      </c>
      <c r="AH64" s="122">
        <f t="shared" ref="AH64:AP64" si="13">SUM(AH18+AH37)</f>
        <v>44.4</v>
      </c>
      <c r="AI64" s="122">
        <f t="shared" si="13"/>
        <v>45</v>
      </c>
      <c r="AJ64" s="122">
        <f t="shared" si="13"/>
        <v>44.5</v>
      </c>
      <c r="AK64" s="120">
        <f t="shared" si="13"/>
        <v>43.5</v>
      </c>
      <c r="AL64" s="121">
        <f t="shared" si="13"/>
        <v>1.5</v>
      </c>
      <c r="AM64" s="121">
        <f t="shared" si="13"/>
        <v>1.5</v>
      </c>
      <c r="AN64" s="121">
        <f t="shared" si="13"/>
        <v>1.5</v>
      </c>
      <c r="AO64" s="122">
        <f t="shared" si="13"/>
        <v>43.5</v>
      </c>
      <c r="AP64" s="123">
        <f t="shared" si="13"/>
        <v>45.5</v>
      </c>
      <c r="AQ64" s="79"/>
      <c r="AR64" s="79">
        <f t="shared" si="11"/>
        <v>-3</v>
      </c>
      <c r="AS64" s="79"/>
      <c r="AT64" s="79"/>
    </row>
    <row r="65" spans="1:46" ht="16.5" x14ac:dyDescent="0.25">
      <c r="A65" s="124" t="s">
        <v>52</v>
      </c>
      <c r="B65" s="115">
        <f t="shared" ref="B65:AG65" si="14">B19+B38</f>
        <v>1252</v>
      </c>
      <c r="C65" s="115">
        <f t="shared" si="14"/>
        <v>1161</v>
      </c>
      <c r="D65" s="115">
        <f t="shared" si="14"/>
        <v>929</v>
      </c>
      <c r="E65" s="115">
        <f t="shared" si="14"/>
        <v>1134</v>
      </c>
      <c r="F65" s="115">
        <f t="shared" si="14"/>
        <v>1256</v>
      </c>
      <c r="G65" s="115">
        <f t="shared" si="14"/>
        <v>1320</v>
      </c>
      <c r="H65" s="115">
        <f t="shared" si="14"/>
        <v>930</v>
      </c>
      <c r="I65" s="115">
        <f t="shared" si="14"/>
        <v>1108</v>
      </c>
      <c r="J65" s="115">
        <f t="shared" si="14"/>
        <v>1179</v>
      </c>
      <c r="K65" s="115">
        <f t="shared" si="14"/>
        <v>1025</v>
      </c>
      <c r="L65" s="115">
        <f t="shared" si="14"/>
        <v>1042</v>
      </c>
      <c r="M65" s="115">
        <f t="shared" si="14"/>
        <v>1278</v>
      </c>
      <c r="N65" s="115">
        <f t="shared" si="14"/>
        <v>975</v>
      </c>
      <c r="O65" s="115">
        <f t="shared" si="14"/>
        <v>1066</v>
      </c>
      <c r="P65" s="115">
        <f t="shared" si="14"/>
        <v>1115</v>
      </c>
      <c r="Q65" s="115">
        <f t="shared" si="14"/>
        <v>1010</v>
      </c>
      <c r="R65" s="115">
        <f t="shared" si="14"/>
        <v>1045</v>
      </c>
      <c r="S65" s="115">
        <f t="shared" si="14"/>
        <v>535</v>
      </c>
      <c r="T65" s="115">
        <f t="shared" si="14"/>
        <v>1020</v>
      </c>
      <c r="U65" s="115">
        <f t="shared" si="14"/>
        <v>1170</v>
      </c>
      <c r="V65" s="115">
        <f t="shared" si="14"/>
        <v>955</v>
      </c>
      <c r="W65" s="115">
        <f t="shared" si="14"/>
        <v>1156</v>
      </c>
      <c r="X65" s="115">
        <f t="shared" si="14"/>
        <v>990</v>
      </c>
      <c r="Y65" s="115">
        <f t="shared" si="14"/>
        <v>1160</v>
      </c>
      <c r="Z65" s="129">
        <f t="shared" si="14"/>
        <v>1230</v>
      </c>
      <c r="AA65" s="115">
        <f t="shared" si="14"/>
        <v>1195</v>
      </c>
      <c r="AB65" s="115">
        <f t="shared" si="14"/>
        <v>1220</v>
      </c>
      <c r="AC65" s="115">
        <f t="shared" si="14"/>
        <v>700</v>
      </c>
      <c r="AD65" s="115">
        <f t="shared" si="14"/>
        <v>1160</v>
      </c>
      <c r="AE65" s="115">
        <f t="shared" si="14"/>
        <v>1054</v>
      </c>
      <c r="AF65" s="122">
        <f t="shared" si="14"/>
        <v>1030</v>
      </c>
      <c r="AG65" s="122">
        <f t="shared" si="14"/>
        <v>1220</v>
      </c>
      <c r="AH65" s="122">
        <f>SUM(AH19,AH38)</f>
        <v>1327.5</v>
      </c>
      <c r="AI65" s="122">
        <f>SUM(AI19,AI38)</f>
        <v>1224.5</v>
      </c>
      <c r="AJ65" s="122">
        <f>SUM(AJ19,AJ38)</f>
        <v>1181</v>
      </c>
      <c r="AK65" s="120">
        <f>SUM(AK19,AK38)</f>
        <v>1250</v>
      </c>
      <c r="AL65" s="121">
        <f>SUM(AL19,AL38)</f>
        <v>835</v>
      </c>
      <c r="AM65" s="121">
        <f>SUM(AM19,AM38)</f>
        <v>835</v>
      </c>
      <c r="AN65" s="121">
        <f>SUM(AN19,AN38)</f>
        <v>835</v>
      </c>
      <c r="AO65" s="122">
        <f>SUM(AO19,AO38)</f>
        <v>1195</v>
      </c>
      <c r="AP65" s="123">
        <f>SUM(AP19+AP38)</f>
        <v>1210</v>
      </c>
      <c r="AQ65" s="79"/>
      <c r="AR65" s="79">
        <f t="shared" si="11"/>
        <v>30</v>
      </c>
      <c r="AS65" s="79"/>
      <c r="AT65" s="79"/>
    </row>
    <row r="66" spans="1:46" ht="16.5" x14ac:dyDescent="0.25">
      <c r="A66" s="124" t="s">
        <v>53</v>
      </c>
      <c r="B66" s="115">
        <f t="shared" ref="B66:AG66" si="15">B20+B39</f>
        <v>39</v>
      </c>
      <c r="C66" s="115">
        <f t="shared" si="15"/>
        <v>35</v>
      </c>
      <c r="D66" s="115">
        <f t="shared" si="15"/>
        <v>33</v>
      </c>
      <c r="E66" s="115">
        <f t="shared" si="15"/>
        <v>31</v>
      </c>
      <c r="F66" s="115">
        <f t="shared" si="15"/>
        <v>29</v>
      </c>
      <c r="G66" s="115">
        <f t="shared" si="15"/>
        <v>31.385999999999999</v>
      </c>
      <c r="H66" s="115">
        <f t="shared" si="15"/>
        <v>32.4</v>
      </c>
      <c r="I66" s="115">
        <f t="shared" si="15"/>
        <v>40</v>
      </c>
      <c r="J66" s="115">
        <f t="shared" si="15"/>
        <v>15</v>
      </c>
      <c r="K66" s="115">
        <f t="shared" si="15"/>
        <v>10</v>
      </c>
      <c r="L66" s="115">
        <f t="shared" si="15"/>
        <v>9</v>
      </c>
      <c r="M66" s="115">
        <f t="shared" si="15"/>
        <v>13.5</v>
      </c>
      <c r="N66" s="115">
        <f t="shared" si="15"/>
        <v>10.9</v>
      </c>
      <c r="O66" s="115">
        <f t="shared" si="15"/>
        <v>9.5</v>
      </c>
      <c r="P66" s="115">
        <f t="shared" si="15"/>
        <v>10.5</v>
      </c>
      <c r="Q66" s="115">
        <f t="shared" si="15"/>
        <v>20</v>
      </c>
      <c r="R66" s="115">
        <f t="shared" si="15"/>
        <v>17</v>
      </c>
      <c r="S66" s="115">
        <f t="shared" si="15"/>
        <v>13</v>
      </c>
      <c r="T66" s="115">
        <f t="shared" si="15"/>
        <v>16</v>
      </c>
      <c r="U66" s="115">
        <f t="shared" si="15"/>
        <v>16</v>
      </c>
      <c r="V66" s="115">
        <f t="shared" si="15"/>
        <v>16</v>
      </c>
      <c r="W66" s="115">
        <f t="shared" si="15"/>
        <v>16.399999999999999</v>
      </c>
      <c r="X66" s="115">
        <f t="shared" si="15"/>
        <v>15</v>
      </c>
      <c r="Y66" s="115">
        <f t="shared" si="15"/>
        <v>17</v>
      </c>
      <c r="Z66" s="129">
        <f t="shared" si="15"/>
        <v>18.7</v>
      </c>
      <c r="AA66" s="115">
        <f t="shared" si="15"/>
        <v>18.5</v>
      </c>
      <c r="AB66" s="115">
        <f t="shared" si="15"/>
        <v>16.600000000000001</v>
      </c>
      <c r="AC66" s="115">
        <f t="shared" si="15"/>
        <v>14</v>
      </c>
      <c r="AD66" s="115">
        <f t="shared" si="15"/>
        <v>13.9</v>
      </c>
      <c r="AE66" s="115">
        <f t="shared" si="15"/>
        <v>14.5</v>
      </c>
      <c r="AF66" s="122">
        <f t="shared" si="15"/>
        <v>14</v>
      </c>
      <c r="AG66" s="122">
        <f t="shared" si="15"/>
        <v>22.5</v>
      </c>
      <c r="AH66" s="122">
        <f>SUM(AH20,AH39)</f>
        <v>24</v>
      </c>
      <c r="AI66" s="122">
        <f>SUM(AI20,AI39)</f>
        <v>26.5</v>
      </c>
      <c r="AJ66" s="122">
        <f>SUM(AJ20,AJ39)</f>
        <v>30.75</v>
      </c>
      <c r="AK66" s="120">
        <f>SUM(AK20,AK39)</f>
        <v>33</v>
      </c>
      <c r="AL66" s="121">
        <f>SUM(AL20,AL39)</f>
        <v>6</v>
      </c>
      <c r="AM66" s="121">
        <f>SUM(AM20,AM39)</f>
        <v>6</v>
      </c>
      <c r="AN66" s="121">
        <f>SUM(AN20,AN39)</f>
        <v>6</v>
      </c>
      <c r="AO66" s="122">
        <f>SUM(AO20,AO39)</f>
        <v>34</v>
      </c>
      <c r="AP66" s="123">
        <f>SUM(AP20+AP39)</f>
        <v>36</v>
      </c>
      <c r="AQ66" s="79"/>
      <c r="AR66" s="79">
        <f t="shared" si="11"/>
        <v>10.5</v>
      </c>
      <c r="AS66" s="79"/>
      <c r="AT66" s="79"/>
    </row>
    <row r="67" spans="1:46" ht="16.5" x14ac:dyDescent="0.25">
      <c r="A67" s="124" t="s">
        <v>54</v>
      </c>
      <c r="B67" s="115">
        <f t="shared" ref="B67:AG67" si="16">B21+B40</f>
        <v>99</v>
      </c>
      <c r="C67" s="115">
        <f t="shared" si="16"/>
        <v>92</v>
      </c>
      <c r="D67" s="115">
        <f t="shared" si="16"/>
        <v>82</v>
      </c>
      <c r="E67" s="115">
        <f t="shared" si="16"/>
        <v>86</v>
      </c>
      <c r="F67" s="115">
        <f t="shared" si="16"/>
        <v>83</v>
      </c>
      <c r="G67" s="115">
        <f t="shared" si="16"/>
        <v>92.53</v>
      </c>
      <c r="H67" s="115">
        <f t="shared" si="16"/>
        <v>90</v>
      </c>
      <c r="I67" s="115">
        <f t="shared" si="16"/>
        <v>93</v>
      </c>
      <c r="J67" s="115">
        <f t="shared" si="16"/>
        <v>97</v>
      </c>
      <c r="K67" s="115">
        <f t="shared" si="16"/>
        <v>90</v>
      </c>
      <c r="L67" s="115">
        <f t="shared" si="16"/>
        <v>88</v>
      </c>
      <c r="M67" s="115">
        <f t="shared" si="16"/>
        <v>82</v>
      </c>
      <c r="N67" s="115">
        <f t="shared" si="16"/>
        <v>71.5</v>
      </c>
      <c r="O67" s="115">
        <f t="shared" si="16"/>
        <v>82.5</v>
      </c>
      <c r="P67" s="115">
        <f t="shared" si="16"/>
        <v>85</v>
      </c>
      <c r="Q67" s="115">
        <f t="shared" si="16"/>
        <v>78.7</v>
      </c>
      <c r="R67" s="115">
        <f t="shared" si="16"/>
        <v>81</v>
      </c>
      <c r="S67" s="115">
        <f t="shared" si="16"/>
        <v>59</v>
      </c>
      <c r="T67" s="115">
        <f t="shared" si="16"/>
        <v>74</v>
      </c>
      <c r="U67" s="115">
        <f t="shared" si="16"/>
        <v>83</v>
      </c>
      <c r="V67" s="115">
        <f t="shared" si="16"/>
        <v>82</v>
      </c>
      <c r="W67" s="115">
        <f t="shared" si="16"/>
        <v>88</v>
      </c>
      <c r="X67" s="115">
        <f t="shared" si="16"/>
        <v>81</v>
      </c>
      <c r="Y67" s="115">
        <f t="shared" si="16"/>
        <v>89</v>
      </c>
      <c r="Z67" s="129">
        <f t="shared" si="16"/>
        <v>95</v>
      </c>
      <c r="AA67" s="115">
        <f t="shared" si="16"/>
        <v>88</v>
      </c>
      <c r="AB67" s="115">
        <f t="shared" si="16"/>
        <v>85</v>
      </c>
      <c r="AC67" s="115">
        <f t="shared" si="16"/>
        <v>86</v>
      </c>
      <c r="AD67" s="115">
        <f t="shared" si="16"/>
        <v>100</v>
      </c>
      <c r="AE67" s="115">
        <f t="shared" si="16"/>
        <v>95</v>
      </c>
      <c r="AF67" s="122">
        <f t="shared" si="16"/>
        <v>99</v>
      </c>
      <c r="AG67" s="122">
        <f t="shared" si="16"/>
        <v>102</v>
      </c>
      <c r="AH67" s="122">
        <f>SUM(AH21,AH40)</f>
        <v>105</v>
      </c>
      <c r="AI67" s="122">
        <f>SUM(AI21,AI40)</f>
        <v>111</v>
      </c>
      <c r="AJ67" s="122">
        <f>SUM(AJ21,AJ40)</f>
        <v>114</v>
      </c>
      <c r="AK67" s="120">
        <f>SUM(AK21,AK40)</f>
        <v>114</v>
      </c>
      <c r="AL67" s="121">
        <f>SUM(AL21,AL40)</f>
        <v>47</v>
      </c>
      <c r="AM67" s="121">
        <f>SUM(AM21,AM40)</f>
        <v>47</v>
      </c>
      <c r="AN67" s="121">
        <f>SUM(AN21,AN40)</f>
        <v>47</v>
      </c>
      <c r="AO67" s="122">
        <f>SUM(AO21,AO40)</f>
        <v>116</v>
      </c>
      <c r="AP67" s="123">
        <f>SUM(AP21+AP40)</f>
        <v>119</v>
      </c>
      <c r="AQ67" s="79"/>
      <c r="AR67" s="79">
        <f t="shared" si="11"/>
        <v>12</v>
      </c>
      <c r="AS67" s="79"/>
      <c r="AT67" s="79"/>
    </row>
    <row r="68" spans="1:46" ht="16.5" x14ac:dyDescent="0.25">
      <c r="A68" s="124" t="s">
        <v>55</v>
      </c>
      <c r="B68" s="115">
        <f t="shared" ref="B68:AG68" si="17">B22+B41</f>
        <v>625</v>
      </c>
      <c r="C68" s="115">
        <f t="shared" si="17"/>
        <v>593</v>
      </c>
      <c r="D68" s="115">
        <f t="shared" si="17"/>
        <v>591</v>
      </c>
      <c r="E68" s="115">
        <f t="shared" si="17"/>
        <v>629</v>
      </c>
      <c r="F68" s="115">
        <f t="shared" si="17"/>
        <v>652</v>
      </c>
      <c r="G68" s="115">
        <f t="shared" si="17"/>
        <v>744.48599999999999</v>
      </c>
      <c r="H68" s="115">
        <f t="shared" si="17"/>
        <v>660</v>
      </c>
      <c r="I68" s="115">
        <f t="shared" si="17"/>
        <v>646</v>
      </c>
      <c r="J68" s="115">
        <f t="shared" si="17"/>
        <v>615</v>
      </c>
      <c r="K68" s="115">
        <f t="shared" si="17"/>
        <v>555</v>
      </c>
      <c r="L68" s="115">
        <f t="shared" si="17"/>
        <v>550</v>
      </c>
      <c r="M68" s="115">
        <f t="shared" si="17"/>
        <v>640</v>
      </c>
      <c r="N68" s="115">
        <f t="shared" si="17"/>
        <v>490</v>
      </c>
      <c r="O68" s="115">
        <f t="shared" si="17"/>
        <v>542</v>
      </c>
      <c r="P68" s="115">
        <f t="shared" si="17"/>
        <v>560</v>
      </c>
      <c r="Q68" s="115">
        <f t="shared" si="17"/>
        <v>557</v>
      </c>
      <c r="R68" s="115">
        <f t="shared" si="17"/>
        <v>560</v>
      </c>
      <c r="S68" s="115">
        <f t="shared" si="17"/>
        <v>336</v>
      </c>
      <c r="T68" s="115">
        <f t="shared" si="17"/>
        <v>470</v>
      </c>
      <c r="U68" s="115">
        <f t="shared" si="17"/>
        <v>518</v>
      </c>
      <c r="V68" s="115">
        <f t="shared" si="17"/>
        <v>477</v>
      </c>
      <c r="W68" s="115">
        <f t="shared" si="17"/>
        <v>482</v>
      </c>
      <c r="X68" s="115">
        <f t="shared" si="17"/>
        <v>440</v>
      </c>
      <c r="Y68" s="115">
        <f t="shared" si="17"/>
        <v>450</v>
      </c>
      <c r="Z68" s="129">
        <f t="shared" si="17"/>
        <v>470</v>
      </c>
      <c r="AA68" s="115">
        <f t="shared" si="17"/>
        <v>500</v>
      </c>
      <c r="AB68" s="115">
        <f t="shared" si="17"/>
        <v>469</v>
      </c>
      <c r="AC68" s="115">
        <f t="shared" si="17"/>
        <v>490</v>
      </c>
      <c r="AD68" s="115">
        <f t="shared" si="17"/>
        <v>490</v>
      </c>
      <c r="AE68" s="115">
        <f t="shared" si="17"/>
        <v>480</v>
      </c>
      <c r="AF68" s="122">
        <f t="shared" si="17"/>
        <v>483</v>
      </c>
      <c r="AG68" s="122">
        <f t="shared" si="17"/>
        <v>513</v>
      </c>
      <c r="AH68" s="122">
        <f>SUM(AH22,AH41)</f>
        <v>525</v>
      </c>
      <c r="AI68" s="122">
        <f>SUM(AI22,AI41)</f>
        <v>515</v>
      </c>
      <c r="AJ68" s="122">
        <f>SUM(AJ22,AJ41)</f>
        <v>508.5</v>
      </c>
      <c r="AK68" s="120">
        <f>SUM(AK22,AK41)</f>
        <v>520</v>
      </c>
      <c r="AL68" s="121">
        <f>SUM(AL22,AL41)</f>
        <v>160</v>
      </c>
      <c r="AM68" s="121">
        <f>SUM(AM22,AM41)</f>
        <v>160</v>
      </c>
      <c r="AN68" s="121">
        <f>SUM(AN22,AN41)</f>
        <v>160</v>
      </c>
      <c r="AO68" s="122">
        <f>SUM(AO22,AO41)</f>
        <v>524</v>
      </c>
      <c r="AP68" s="123">
        <f>SUM(AP22+AP41)</f>
        <v>540</v>
      </c>
      <c r="AQ68" s="79"/>
      <c r="AR68" s="79">
        <f t="shared" si="11"/>
        <v>7</v>
      </c>
      <c r="AS68" s="79"/>
      <c r="AT68" s="79"/>
    </row>
    <row r="69" spans="1:46" ht="16.5" x14ac:dyDescent="0.25">
      <c r="A69" s="124" t="s">
        <v>56</v>
      </c>
      <c r="B69" s="115">
        <f t="shared" ref="B69:AG69" si="18">B23+B42</f>
        <v>64</v>
      </c>
      <c r="C69" s="115">
        <f t="shared" si="18"/>
        <v>46</v>
      </c>
      <c r="D69" s="115">
        <f t="shared" si="18"/>
        <v>43</v>
      </c>
      <c r="E69" s="115">
        <f t="shared" si="18"/>
        <v>44</v>
      </c>
      <c r="F69" s="115">
        <f t="shared" si="18"/>
        <v>47</v>
      </c>
      <c r="G69" s="115">
        <f t="shared" si="18"/>
        <v>44.399000000000001</v>
      </c>
      <c r="H69" s="115">
        <f t="shared" si="18"/>
        <v>25.5</v>
      </c>
      <c r="I69" s="115">
        <f t="shared" si="18"/>
        <v>20</v>
      </c>
      <c r="J69" s="115">
        <f t="shared" si="18"/>
        <v>27</v>
      </c>
      <c r="K69" s="115">
        <f t="shared" si="18"/>
        <v>20</v>
      </c>
      <c r="L69" s="115">
        <f t="shared" si="18"/>
        <v>37</v>
      </c>
      <c r="M69" s="115">
        <f t="shared" si="18"/>
        <v>45</v>
      </c>
      <c r="N69" s="115">
        <f t="shared" si="18"/>
        <v>41.6</v>
      </c>
      <c r="O69" s="115">
        <f t="shared" si="18"/>
        <v>44</v>
      </c>
      <c r="P69" s="115">
        <f t="shared" si="18"/>
        <v>60</v>
      </c>
      <c r="Q69" s="115">
        <f t="shared" si="18"/>
        <v>40.299999999999997</v>
      </c>
      <c r="R69" s="115">
        <f t="shared" si="18"/>
        <v>44</v>
      </c>
      <c r="S69" s="115">
        <f t="shared" si="18"/>
        <v>17.5</v>
      </c>
      <c r="T69" s="115">
        <f t="shared" si="18"/>
        <v>56</v>
      </c>
      <c r="U69" s="115">
        <f t="shared" si="18"/>
        <v>57</v>
      </c>
      <c r="V69" s="115">
        <f t="shared" si="18"/>
        <v>48</v>
      </c>
      <c r="W69" s="115">
        <f t="shared" si="18"/>
        <v>44.5</v>
      </c>
      <c r="X69" s="115">
        <f t="shared" si="18"/>
        <v>37</v>
      </c>
      <c r="Y69" s="115">
        <f t="shared" si="18"/>
        <v>50</v>
      </c>
      <c r="Z69" s="129">
        <f t="shared" si="18"/>
        <v>53.5</v>
      </c>
      <c r="AA69" s="115">
        <f t="shared" si="18"/>
        <v>50</v>
      </c>
      <c r="AB69" s="115">
        <f t="shared" si="18"/>
        <v>49.5</v>
      </c>
      <c r="AC69" s="115">
        <f t="shared" si="18"/>
        <v>53.5</v>
      </c>
      <c r="AD69" s="115">
        <f t="shared" si="18"/>
        <v>64</v>
      </c>
      <c r="AE69" s="115">
        <f t="shared" si="18"/>
        <v>33</v>
      </c>
      <c r="AF69" s="122">
        <f t="shared" si="18"/>
        <v>30.8</v>
      </c>
      <c r="AG69" s="122">
        <f t="shared" si="18"/>
        <v>33</v>
      </c>
      <c r="AH69" s="122">
        <f>SUM(AH23,AH42)</f>
        <v>37.5</v>
      </c>
      <c r="AI69" s="122">
        <f>SUM(AI23,AI42)</f>
        <v>40.5</v>
      </c>
      <c r="AJ69" s="122">
        <f>SUM(AJ23,AJ42)</f>
        <v>39.6</v>
      </c>
      <c r="AK69" s="120">
        <f>SUM(AK23,AK42)</f>
        <v>26</v>
      </c>
      <c r="AL69" s="121">
        <f>SUM(AL23,AL42)</f>
        <v>11</v>
      </c>
      <c r="AM69" s="121">
        <f>SUM(AM23,AM42)</f>
        <v>11</v>
      </c>
      <c r="AN69" s="121">
        <f>SUM(AN23,AN42)</f>
        <v>11</v>
      </c>
      <c r="AO69" s="122">
        <f>SUM(AO23,AO42)</f>
        <v>28.5</v>
      </c>
      <c r="AP69" s="123">
        <f>SUM(AP23+AP42)</f>
        <v>36</v>
      </c>
      <c r="AQ69" s="79"/>
      <c r="AR69" s="79">
        <f t="shared" si="11"/>
        <v>-7</v>
      </c>
      <c r="AS69" s="79"/>
      <c r="AT69" s="79"/>
    </row>
    <row r="70" spans="1:46" ht="16.5" x14ac:dyDescent="0.25">
      <c r="A70" s="124" t="s">
        <v>57</v>
      </c>
      <c r="B70" s="115">
        <f t="shared" ref="B70:AG70" si="19">B24+B43</f>
        <v>160</v>
      </c>
      <c r="C70" s="115">
        <f t="shared" si="19"/>
        <v>142</v>
      </c>
      <c r="D70" s="115">
        <f t="shared" si="19"/>
        <v>134</v>
      </c>
      <c r="E70" s="115">
        <f t="shared" si="19"/>
        <v>151</v>
      </c>
      <c r="F70" s="115">
        <f t="shared" si="19"/>
        <v>157</v>
      </c>
      <c r="G70" s="115">
        <f t="shared" si="19"/>
        <v>155</v>
      </c>
      <c r="H70" s="115">
        <f t="shared" si="19"/>
        <v>160</v>
      </c>
      <c r="I70" s="115">
        <f t="shared" si="19"/>
        <v>111</v>
      </c>
      <c r="J70" s="115">
        <f t="shared" si="19"/>
        <v>128</v>
      </c>
      <c r="K70" s="115">
        <f t="shared" si="19"/>
        <v>132</v>
      </c>
      <c r="L70" s="115">
        <f t="shared" si="19"/>
        <v>120</v>
      </c>
      <c r="M70" s="115">
        <f t="shared" si="19"/>
        <v>125</v>
      </c>
      <c r="N70" s="115">
        <f t="shared" si="19"/>
        <v>111</v>
      </c>
      <c r="O70" s="115">
        <f t="shared" si="19"/>
        <v>126.5</v>
      </c>
      <c r="P70" s="115">
        <f t="shared" si="19"/>
        <v>126.5</v>
      </c>
      <c r="Q70" s="115">
        <f t="shared" si="19"/>
        <v>134.5</v>
      </c>
      <c r="R70" s="115">
        <f t="shared" si="19"/>
        <v>116</v>
      </c>
      <c r="S70" s="115">
        <f t="shared" si="19"/>
        <v>70</v>
      </c>
      <c r="T70" s="115">
        <f t="shared" si="19"/>
        <v>95</v>
      </c>
      <c r="U70" s="115">
        <f t="shared" si="19"/>
        <v>116</v>
      </c>
      <c r="V70" s="115">
        <f t="shared" si="19"/>
        <v>99</v>
      </c>
      <c r="W70" s="115">
        <f t="shared" si="19"/>
        <v>125</v>
      </c>
      <c r="X70" s="115">
        <f t="shared" si="19"/>
        <v>115</v>
      </c>
      <c r="Y70" s="115">
        <f t="shared" si="19"/>
        <v>116</v>
      </c>
      <c r="Z70" s="129">
        <f t="shared" si="19"/>
        <v>117.5</v>
      </c>
      <c r="AA70" s="115">
        <f t="shared" si="19"/>
        <v>118</v>
      </c>
      <c r="AB70" s="115">
        <f t="shared" si="19"/>
        <v>109</v>
      </c>
      <c r="AC70" s="115">
        <f t="shared" si="19"/>
        <v>105</v>
      </c>
      <c r="AD70" s="115">
        <f t="shared" si="19"/>
        <v>120</v>
      </c>
      <c r="AE70" s="115">
        <f t="shared" si="19"/>
        <v>112</v>
      </c>
      <c r="AF70" s="122">
        <f t="shared" si="19"/>
        <v>108</v>
      </c>
      <c r="AG70" s="122">
        <f t="shared" si="19"/>
        <v>105</v>
      </c>
      <c r="AH70" s="122">
        <f>SUM(AH24,AH43)</f>
        <v>108</v>
      </c>
      <c r="AI70" s="122">
        <f>SUM(AI24,AI43)</f>
        <v>112.5</v>
      </c>
      <c r="AJ70" s="122">
        <f>SUM(AJ24,AJ43)</f>
        <v>108</v>
      </c>
      <c r="AK70" s="120">
        <f>SUM(AK24,AK43)</f>
        <v>116</v>
      </c>
      <c r="AL70" s="121">
        <f>SUM(AL24,AL43)</f>
        <v>54</v>
      </c>
      <c r="AM70" s="121">
        <f>SUM(AM24,AM43)</f>
        <v>54</v>
      </c>
      <c r="AN70" s="121">
        <f>SUM(AN24,AN43)</f>
        <v>54</v>
      </c>
      <c r="AO70" s="122">
        <f>SUM(AO24,AO43)</f>
        <v>112</v>
      </c>
      <c r="AP70" s="123">
        <f>SUM(AP24+AP43)</f>
        <v>125.5</v>
      </c>
      <c r="AQ70" s="79"/>
      <c r="AR70" s="79">
        <f t="shared" si="11"/>
        <v>11</v>
      </c>
      <c r="AS70" s="79"/>
      <c r="AT70" s="79"/>
    </row>
    <row r="71" spans="1:46" ht="16.5" x14ac:dyDescent="0.25">
      <c r="A71" s="124" t="s">
        <v>58</v>
      </c>
      <c r="B71" s="115">
        <f t="shared" ref="B71:AG71" si="20">B25+B44</f>
        <v>1535</v>
      </c>
      <c r="C71" s="115">
        <f t="shared" si="20"/>
        <v>1414</v>
      </c>
      <c r="D71" s="115">
        <f t="shared" si="20"/>
        <v>1374</v>
      </c>
      <c r="E71" s="115">
        <f t="shared" si="20"/>
        <v>1388</v>
      </c>
      <c r="F71" s="115">
        <f t="shared" si="20"/>
        <v>1410</v>
      </c>
      <c r="G71" s="115">
        <f t="shared" si="20"/>
        <v>1487</v>
      </c>
      <c r="H71" s="115">
        <f t="shared" si="20"/>
        <v>1029</v>
      </c>
      <c r="I71" s="115">
        <f t="shared" si="20"/>
        <v>1258</v>
      </c>
      <c r="J71" s="115">
        <f t="shared" si="20"/>
        <v>1271</v>
      </c>
      <c r="K71" s="115">
        <f t="shared" si="20"/>
        <v>1103</v>
      </c>
      <c r="L71" s="115">
        <f t="shared" si="20"/>
        <v>1035</v>
      </c>
      <c r="M71" s="115">
        <f t="shared" si="20"/>
        <v>1220</v>
      </c>
      <c r="N71" s="115">
        <f t="shared" si="20"/>
        <v>940</v>
      </c>
      <c r="O71" s="115">
        <f t="shared" si="20"/>
        <v>1092</v>
      </c>
      <c r="P71" s="115">
        <f t="shared" si="20"/>
        <v>1170</v>
      </c>
      <c r="Q71" s="115">
        <f t="shared" si="20"/>
        <v>952</v>
      </c>
      <c r="R71" s="115">
        <f t="shared" si="20"/>
        <v>895</v>
      </c>
      <c r="S71" s="115">
        <f t="shared" si="20"/>
        <v>527</v>
      </c>
      <c r="T71" s="115">
        <f t="shared" si="20"/>
        <v>770</v>
      </c>
      <c r="U71" s="115">
        <f t="shared" si="20"/>
        <v>780</v>
      </c>
      <c r="V71" s="115">
        <f t="shared" si="20"/>
        <v>695</v>
      </c>
      <c r="W71" s="115">
        <f t="shared" si="20"/>
        <v>775</v>
      </c>
      <c r="X71" s="115">
        <f t="shared" si="20"/>
        <v>645</v>
      </c>
      <c r="Y71" s="115">
        <f t="shared" si="20"/>
        <v>765</v>
      </c>
      <c r="Z71" s="129">
        <f t="shared" si="20"/>
        <v>740</v>
      </c>
      <c r="AA71" s="115">
        <f t="shared" si="20"/>
        <v>665</v>
      </c>
      <c r="AB71" s="115">
        <f t="shared" si="20"/>
        <v>650</v>
      </c>
      <c r="AC71" s="115">
        <f t="shared" si="20"/>
        <v>440</v>
      </c>
      <c r="AD71" s="115">
        <f t="shared" si="20"/>
        <v>630</v>
      </c>
      <c r="AE71" s="115">
        <f t="shared" si="20"/>
        <v>480</v>
      </c>
      <c r="AF71" s="122">
        <f t="shared" si="20"/>
        <v>485</v>
      </c>
      <c r="AG71" s="122">
        <f t="shared" si="20"/>
        <v>565</v>
      </c>
      <c r="AH71" s="122">
        <f>SUM(AH25,AH44)</f>
        <v>580</v>
      </c>
      <c r="AI71" s="122">
        <f>SUM(AI25,AI44)</f>
        <v>544</v>
      </c>
      <c r="AJ71" s="122">
        <f>SUM(AJ25,AJ44)</f>
        <v>556</v>
      </c>
      <c r="AK71" s="120">
        <f>SUM(AK25,AK44)</f>
        <v>530</v>
      </c>
      <c r="AL71" s="121">
        <f>SUM(AL25,AL44)</f>
        <v>440</v>
      </c>
      <c r="AM71" s="121">
        <f>SUM(AM25,AM44)</f>
        <v>440</v>
      </c>
      <c r="AN71" s="121">
        <f>SUM(AN25,AN44)</f>
        <v>440</v>
      </c>
      <c r="AO71" s="122">
        <f>SUM(AO25,AO44)</f>
        <v>540</v>
      </c>
      <c r="AP71" s="123">
        <f>SUM(AP25+AP44)</f>
        <v>600</v>
      </c>
      <c r="AQ71" s="79"/>
      <c r="AR71" s="79">
        <f t="shared" si="11"/>
        <v>-35</v>
      </c>
      <c r="AS71" s="79"/>
      <c r="AT71" s="79"/>
    </row>
    <row r="72" spans="1:46" ht="16.5" x14ac:dyDescent="0.25">
      <c r="A72" s="114"/>
      <c r="B72" s="114"/>
      <c r="C72" s="114"/>
      <c r="D72" s="115"/>
      <c r="E72" s="115"/>
      <c r="F72" s="115"/>
      <c r="G72" s="127" t="s">
        <v>59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5"/>
      <c r="T72" s="115"/>
      <c r="U72" s="115"/>
      <c r="V72" s="115"/>
      <c r="W72" s="115"/>
      <c r="X72" s="115"/>
      <c r="Y72" s="115"/>
      <c r="Z72" s="129"/>
      <c r="AA72" s="115"/>
      <c r="AB72" s="115"/>
      <c r="AC72" s="115"/>
      <c r="AD72" s="115"/>
      <c r="AE72" s="115"/>
      <c r="AF72" s="122"/>
      <c r="AG72" s="122"/>
      <c r="AH72" s="122"/>
      <c r="AI72" s="122"/>
      <c r="AJ72" s="122"/>
      <c r="AK72" s="110"/>
      <c r="AL72" s="111"/>
      <c r="AM72" s="111"/>
      <c r="AN72" s="111"/>
      <c r="AO72" s="112"/>
      <c r="AP72" s="123"/>
      <c r="AQ72" s="79"/>
      <c r="AR72" s="79"/>
      <c r="AS72" s="79"/>
      <c r="AT72" s="79"/>
    </row>
    <row r="73" spans="1:46" ht="16.5" x14ac:dyDescent="0.25">
      <c r="A73" s="160" t="s">
        <v>60</v>
      </c>
      <c r="B73" s="161">
        <f t="shared" ref="B73:AP73" si="21">B27+B46</f>
        <v>3805</v>
      </c>
      <c r="C73" s="161">
        <f t="shared" si="21"/>
        <v>3503</v>
      </c>
      <c r="D73" s="161">
        <f t="shared" si="21"/>
        <v>3207</v>
      </c>
      <c r="E73" s="161">
        <f t="shared" si="21"/>
        <v>3487</v>
      </c>
      <c r="F73" s="161">
        <f t="shared" si="21"/>
        <v>3662</v>
      </c>
      <c r="G73" s="161">
        <f t="shared" si="21"/>
        <v>3906.4920000000002</v>
      </c>
      <c r="H73" s="162">
        <f t="shared" si="21"/>
        <v>2951.6000000000004</v>
      </c>
      <c r="I73" s="162">
        <f t="shared" si="21"/>
        <v>3307</v>
      </c>
      <c r="J73" s="162">
        <f t="shared" si="21"/>
        <v>3361</v>
      </c>
      <c r="K73" s="162">
        <f t="shared" si="21"/>
        <v>2956</v>
      </c>
      <c r="L73" s="162">
        <f t="shared" si="21"/>
        <v>2904.7</v>
      </c>
      <c r="M73" s="162">
        <f t="shared" si="21"/>
        <v>3429.44</v>
      </c>
      <c r="N73" s="162">
        <f t="shared" si="21"/>
        <v>2673.9050000000002</v>
      </c>
      <c r="O73" s="162">
        <f t="shared" si="21"/>
        <v>3016.88</v>
      </c>
      <c r="P73" s="162">
        <f t="shared" si="21"/>
        <v>3184.95</v>
      </c>
      <c r="Q73" s="162">
        <f t="shared" si="21"/>
        <v>2843.3</v>
      </c>
      <c r="R73" s="163">
        <f t="shared" si="21"/>
        <v>2810</v>
      </c>
      <c r="S73" s="163">
        <f t="shared" si="21"/>
        <v>1600.2</v>
      </c>
      <c r="T73" s="163">
        <f t="shared" si="21"/>
        <v>2551.8000000000002</v>
      </c>
      <c r="U73" s="163">
        <f t="shared" si="21"/>
        <v>2799</v>
      </c>
      <c r="V73" s="163">
        <f t="shared" si="21"/>
        <v>2427.5</v>
      </c>
      <c r="W73" s="163">
        <f t="shared" si="21"/>
        <v>2742.4</v>
      </c>
      <c r="X73" s="163">
        <f t="shared" si="21"/>
        <v>2372.3000000000002</v>
      </c>
      <c r="Y73" s="163">
        <f t="shared" si="21"/>
        <v>2699.2</v>
      </c>
      <c r="Z73" s="164">
        <f t="shared" si="21"/>
        <v>2781.2</v>
      </c>
      <c r="AA73" s="163">
        <f t="shared" si="21"/>
        <v>2688.2</v>
      </c>
      <c r="AB73" s="163">
        <f t="shared" si="21"/>
        <v>2652.8500000000004</v>
      </c>
      <c r="AC73" s="163">
        <f t="shared" si="21"/>
        <v>1946.75</v>
      </c>
      <c r="AD73" s="163">
        <f t="shared" si="21"/>
        <v>2628.6</v>
      </c>
      <c r="AE73" s="163">
        <f t="shared" si="21"/>
        <v>2318.85</v>
      </c>
      <c r="AF73" s="163">
        <f t="shared" si="21"/>
        <v>2300.5</v>
      </c>
      <c r="AG73" s="163">
        <f t="shared" si="21"/>
        <v>2610.8000000000002</v>
      </c>
      <c r="AH73" s="163">
        <f t="shared" si="21"/>
        <v>2755.4</v>
      </c>
      <c r="AI73" s="163">
        <f t="shared" si="21"/>
        <v>2623</v>
      </c>
      <c r="AJ73" s="163">
        <f t="shared" si="21"/>
        <v>2586.1</v>
      </c>
      <c r="AK73" s="165">
        <f t="shared" si="21"/>
        <v>2636.25</v>
      </c>
      <c r="AL73" s="166">
        <f t="shared" si="21"/>
        <v>1554.75</v>
      </c>
      <c r="AM73" s="166">
        <f t="shared" si="21"/>
        <v>1554.75</v>
      </c>
      <c r="AN73" s="166">
        <f t="shared" si="21"/>
        <v>1554.75</v>
      </c>
      <c r="AO73" s="167">
        <f t="shared" si="21"/>
        <v>2596.6999999999998</v>
      </c>
      <c r="AP73" s="168">
        <f t="shared" si="21"/>
        <v>2716.2</v>
      </c>
      <c r="AQ73" s="79"/>
      <c r="AR73" s="79">
        <f>AK73-AG73</f>
        <v>25.449999999999818</v>
      </c>
      <c r="AS73" s="79"/>
      <c r="AT73" s="79"/>
    </row>
    <row r="74" spans="1:46" ht="16.5" x14ac:dyDescent="0.25">
      <c r="A74" s="88"/>
      <c r="B74" s="88"/>
      <c r="C74" s="88"/>
      <c r="D74" s="88"/>
      <c r="E74" s="88"/>
      <c r="F74" s="88"/>
      <c r="G74" s="79"/>
      <c r="H74" s="79"/>
      <c r="I74" s="79"/>
      <c r="J74" s="79"/>
      <c r="K74" s="79"/>
      <c r="L74" s="79"/>
      <c r="M74" s="79"/>
      <c r="N74" s="80"/>
      <c r="O74" s="80"/>
      <c r="P74" s="80"/>
      <c r="Q74" s="80"/>
      <c r="R74" s="80"/>
      <c r="S74" s="79"/>
      <c r="T74" s="79"/>
      <c r="U74" s="79">
        <f>(V73-U73)/U73*100</f>
        <v>-13.272597356198643</v>
      </c>
      <c r="V74" s="79"/>
      <c r="W74" s="79"/>
      <c r="X74" s="79"/>
      <c r="Y74" s="79"/>
      <c r="Z74" s="81"/>
      <c r="AA74" s="146"/>
      <c r="AB74" s="146"/>
      <c r="AC74" s="146"/>
      <c r="AD74" s="146"/>
      <c r="AE74" s="146"/>
      <c r="AF74" s="147"/>
      <c r="AG74" s="147"/>
      <c r="AH74" s="147"/>
      <c r="AI74" s="82"/>
      <c r="AJ74" s="82"/>
      <c r="AK74" s="82"/>
      <c r="AL74" s="148">
        <f>AVERAGE(AF73:AJ73)</f>
        <v>2575.1600000000003</v>
      </c>
      <c r="AM74" s="149" t="s">
        <v>61</v>
      </c>
      <c r="AN74" s="82"/>
      <c r="AO74" s="169">
        <f>AVERAGE(AH73:AO73)</f>
        <v>2232.7125000000001</v>
      </c>
      <c r="AP74" s="170">
        <f>AVERAGE(AI73:AP73)</f>
        <v>2227.8125</v>
      </c>
      <c r="AQ74" s="79"/>
      <c r="AR74" s="79"/>
      <c r="AS74" s="79"/>
      <c r="AT74" s="151" t="s">
        <v>189</v>
      </c>
    </row>
    <row r="75" spans="1:46" ht="16.5" x14ac:dyDescent="0.25">
      <c r="A75" s="88"/>
      <c r="B75" s="88"/>
      <c r="C75" s="88"/>
      <c r="D75" s="88"/>
      <c r="E75" s="88"/>
      <c r="F75" s="88"/>
      <c r="G75" s="79"/>
      <c r="H75" s="79"/>
      <c r="I75" s="79"/>
      <c r="J75" s="79"/>
      <c r="K75" s="79"/>
      <c r="L75" s="79"/>
      <c r="M75" s="79"/>
      <c r="N75" s="80"/>
      <c r="O75" s="80"/>
      <c r="P75" s="80"/>
      <c r="Q75" s="80"/>
      <c r="R75" s="80"/>
      <c r="S75" s="79"/>
      <c r="T75" s="79"/>
      <c r="U75" s="79"/>
      <c r="V75" s="79"/>
      <c r="W75" s="79"/>
      <c r="X75" s="79"/>
      <c r="Y75" s="79"/>
      <c r="Z75" s="81"/>
      <c r="AA75" s="146"/>
      <c r="AB75" s="146"/>
      <c r="AC75" s="146"/>
      <c r="AD75" s="146"/>
      <c r="AE75" s="146"/>
      <c r="AF75" s="147"/>
      <c r="AG75" s="147"/>
      <c r="AH75" s="147"/>
      <c r="AI75" s="82"/>
      <c r="AJ75" s="82"/>
      <c r="AK75" s="147"/>
      <c r="AL75" s="148">
        <f>AVERAGE(AA73:AJ73)</f>
        <v>2511.105</v>
      </c>
      <c r="AM75" s="149" t="s">
        <v>63</v>
      </c>
      <c r="AN75" s="82"/>
      <c r="AO75" s="169">
        <f>AVERAGE(AC73:AO73)</f>
        <v>2282.0923076923077</v>
      </c>
      <c r="AP75" s="170">
        <f>AVERAGE(AD73:AP73)</f>
        <v>2341.2807692307692</v>
      </c>
      <c r="AQ75" s="79"/>
      <c r="AR75" s="79"/>
      <c r="AS75" s="79"/>
      <c r="AT75" s="151" t="s">
        <v>190</v>
      </c>
    </row>
    <row r="76" spans="1:46" ht="16.5" x14ac:dyDescent="0.25">
      <c r="A76" s="88" t="s">
        <v>67</v>
      </c>
      <c r="B76" s="88"/>
      <c r="C76" s="88"/>
      <c r="D76" s="88"/>
      <c r="E76" s="88"/>
      <c r="F76" s="88"/>
      <c r="G76" s="79"/>
      <c r="H76" s="79"/>
      <c r="I76" s="79"/>
      <c r="J76" s="79"/>
      <c r="K76" s="79"/>
      <c r="L76" s="79"/>
      <c r="M76" s="79"/>
      <c r="N76" s="80"/>
      <c r="O76" s="80"/>
      <c r="P76" s="80"/>
      <c r="Q76" s="80"/>
      <c r="R76" s="80"/>
      <c r="S76" s="79"/>
      <c r="T76" s="79"/>
      <c r="U76" s="79"/>
      <c r="V76" s="79"/>
      <c r="W76" s="79"/>
      <c r="X76" s="79"/>
      <c r="Y76" s="79"/>
      <c r="Z76" s="81"/>
      <c r="AA76" s="79"/>
      <c r="AB76" s="79"/>
      <c r="AC76" s="79"/>
      <c r="AD76" s="79"/>
      <c r="AE76" s="79"/>
      <c r="AF76" s="82"/>
      <c r="AG76" s="82"/>
      <c r="AH76" s="171"/>
      <c r="AI76" s="171"/>
      <c r="AJ76" s="171"/>
      <c r="AK76" s="82"/>
      <c r="AL76" s="82"/>
      <c r="AM76" s="82"/>
      <c r="AN76" s="82"/>
      <c r="AO76" s="82"/>
      <c r="AP76" s="83"/>
      <c r="AQ76" s="79"/>
      <c r="AR76" s="79"/>
      <c r="AS76" s="79"/>
      <c r="AT76" s="79"/>
    </row>
    <row r="77" spans="1:46" ht="16.5" x14ac:dyDescent="0.25">
      <c r="A77" s="86" t="s">
        <v>68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90"/>
      <c r="AG77" s="90"/>
      <c r="AH77" s="90"/>
      <c r="AI77" s="90"/>
      <c r="AJ77" s="90"/>
      <c r="AK77" s="82"/>
      <c r="AL77" s="82"/>
      <c r="AM77" s="82"/>
      <c r="AN77" s="82"/>
      <c r="AO77" s="159"/>
      <c r="AP77" s="172"/>
      <c r="AQ77" s="79"/>
      <c r="AR77" s="79"/>
      <c r="AS77" s="79"/>
      <c r="AT77" s="79"/>
    </row>
    <row r="78" spans="1:46" ht="16.5" x14ac:dyDescent="0.25">
      <c r="A78" s="93"/>
      <c r="B78" s="94" t="s">
        <v>6</v>
      </c>
      <c r="C78" s="94" t="s">
        <v>7</v>
      </c>
      <c r="D78" s="95" t="s">
        <v>8</v>
      </c>
      <c r="E78" s="95" t="s">
        <v>9</v>
      </c>
      <c r="F78" s="95" t="s">
        <v>10</v>
      </c>
      <c r="G78" s="96" t="s">
        <v>11</v>
      </c>
      <c r="H78" s="97" t="s">
        <v>12</v>
      </c>
      <c r="I78" s="97" t="s">
        <v>13</v>
      </c>
      <c r="J78" s="97" t="s">
        <v>14</v>
      </c>
      <c r="K78" s="97" t="s">
        <v>15</v>
      </c>
      <c r="L78" s="98" t="s">
        <v>16</v>
      </c>
      <c r="M78" s="98" t="s">
        <v>17</v>
      </c>
      <c r="N78" s="98" t="s">
        <v>18</v>
      </c>
      <c r="O78" s="98" t="s">
        <v>19</v>
      </c>
      <c r="P78" s="98" t="s">
        <v>20</v>
      </c>
      <c r="Q78" s="98" t="s">
        <v>21</v>
      </c>
      <c r="R78" s="98" t="s">
        <v>22</v>
      </c>
      <c r="S78" s="98" t="s">
        <v>23</v>
      </c>
      <c r="T78" s="98" t="s">
        <v>24</v>
      </c>
      <c r="U78" s="98" t="s">
        <v>25</v>
      </c>
      <c r="V78" s="98" t="s">
        <v>26</v>
      </c>
      <c r="W78" s="98" t="s">
        <v>27</v>
      </c>
      <c r="X78" s="98" t="s">
        <v>28</v>
      </c>
      <c r="Y78" s="98" t="s">
        <v>29</v>
      </c>
      <c r="Z78" s="99" t="s">
        <v>30</v>
      </c>
      <c r="AA78" s="98" t="s">
        <v>31</v>
      </c>
      <c r="AB78" s="98" t="s">
        <v>32</v>
      </c>
      <c r="AC78" s="98" t="s">
        <v>33</v>
      </c>
      <c r="AD78" s="98" t="s">
        <v>34</v>
      </c>
      <c r="AE78" s="98" t="s">
        <v>35</v>
      </c>
      <c r="AF78" s="98" t="s">
        <v>36</v>
      </c>
      <c r="AG78" s="98" t="s">
        <v>37</v>
      </c>
      <c r="AH78" s="98" t="s">
        <v>38</v>
      </c>
      <c r="AI78" s="98" t="s">
        <v>39</v>
      </c>
      <c r="AJ78" s="98" t="s">
        <v>40</v>
      </c>
      <c r="AK78" s="100" t="s">
        <v>41</v>
      </c>
      <c r="AL78" s="100" t="s">
        <v>43</v>
      </c>
      <c r="AM78" s="100" t="s">
        <v>69</v>
      </c>
      <c r="AN78" s="100" t="s">
        <v>70</v>
      </c>
      <c r="AO78" s="102" t="s">
        <v>196</v>
      </c>
      <c r="AP78" s="173" t="s">
        <v>69</v>
      </c>
      <c r="AQ78" s="79"/>
      <c r="AR78" s="79"/>
      <c r="AS78" s="79"/>
      <c r="AT78" s="79"/>
    </row>
    <row r="79" spans="1:46" ht="16.5" x14ac:dyDescent="0.25">
      <c r="A79" s="104" t="s">
        <v>44</v>
      </c>
      <c r="B79" s="109" t="s">
        <v>71</v>
      </c>
      <c r="C79" s="109" t="s">
        <v>71</v>
      </c>
      <c r="D79" s="109" t="s">
        <v>71</v>
      </c>
      <c r="E79" s="109" t="s">
        <v>71</v>
      </c>
      <c r="F79" s="109" t="s">
        <v>71</v>
      </c>
      <c r="G79" s="109" t="s">
        <v>71</v>
      </c>
      <c r="H79" s="109" t="s">
        <v>71</v>
      </c>
      <c r="I79" s="109" t="s">
        <v>71</v>
      </c>
      <c r="J79" s="109" t="s">
        <v>71</v>
      </c>
      <c r="K79" s="109" t="s">
        <v>71</v>
      </c>
      <c r="L79" s="109" t="s">
        <v>71</v>
      </c>
      <c r="M79" s="109" t="s">
        <v>71</v>
      </c>
      <c r="N79" s="109" t="s">
        <v>71</v>
      </c>
      <c r="O79" s="109" t="s">
        <v>71</v>
      </c>
      <c r="P79" s="109" t="s">
        <v>71</v>
      </c>
      <c r="Q79" s="109" t="s">
        <v>71</v>
      </c>
      <c r="R79" s="109" t="s">
        <v>71</v>
      </c>
      <c r="S79" s="109" t="s">
        <v>71</v>
      </c>
      <c r="T79" s="109" t="s">
        <v>71</v>
      </c>
      <c r="U79" s="109" t="s">
        <v>71</v>
      </c>
      <c r="V79" s="109" t="s">
        <v>71</v>
      </c>
      <c r="W79" s="109" t="s">
        <v>71</v>
      </c>
      <c r="X79" s="109" t="s">
        <v>71</v>
      </c>
      <c r="Y79" s="109" t="s">
        <v>71</v>
      </c>
      <c r="Z79" s="109" t="s">
        <v>71</v>
      </c>
      <c r="AA79" s="109" t="s">
        <v>71</v>
      </c>
      <c r="AB79" s="109" t="s">
        <v>71</v>
      </c>
      <c r="AC79" s="109" t="s">
        <v>71</v>
      </c>
      <c r="AD79" s="109" t="s">
        <v>71</v>
      </c>
      <c r="AE79" s="109" t="s">
        <v>71</v>
      </c>
      <c r="AF79" s="109" t="s">
        <v>71</v>
      </c>
      <c r="AG79" s="109" t="s">
        <v>71</v>
      </c>
      <c r="AH79" s="109" t="s">
        <v>71</v>
      </c>
      <c r="AI79" s="109" t="s">
        <v>71</v>
      </c>
      <c r="AJ79" s="109" t="s">
        <v>71</v>
      </c>
      <c r="AK79" s="109" t="s">
        <v>71</v>
      </c>
      <c r="AL79" s="110"/>
      <c r="AM79" s="110"/>
      <c r="AN79" s="110"/>
      <c r="AO79" s="112" t="s">
        <v>71</v>
      </c>
      <c r="AP79" s="174" t="s">
        <v>71</v>
      </c>
      <c r="AQ79" s="87"/>
      <c r="AR79" s="87"/>
      <c r="AS79" s="87"/>
      <c r="AT79" s="79"/>
    </row>
    <row r="80" spans="1:46" ht="16.5" x14ac:dyDescent="0.25">
      <c r="A80" s="114"/>
      <c r="B80" s="114"/>
      <c r="C80" s="114"/>
      <c r="D80" s="117"/>
      <c r="E80" s="79"/>
      <c r="F80" s="114"/>
      <c r="G80" s="115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7"/>
      <c r="U80" s="117"/>
      <c r="V80" s="117"/>
      <c r="W80" s="117"/>
      <c r="X80" s="117"/>
      <c r="Y80" s="117"/>
      <c r="Z80" s="118"/>
      <c r="AA80" s="117"/>
      <c r="AB80" s="117"/>
      <c r="AC80" s="117"/>
      <c r="AD80" s="117"/>
      <c r="AE80" s="117"/>
      <c r="AF80" s="119"/>
      <c r="AG80" s="119"/>
      <c r="AH80" s="119"/>
      <c r="AI80" s="119"/>
      <c r="AJ80" s="119"/>
      <c r="AK80" s="152"/>
      <c r="AL80" s="152"/>
      <c r="AM80" s="152"/>
      <c r="AN80" s="152"/>
      <c r="AO80" s="119"/>
      <c r="AP80" s="175"/>
      <c r="AQ80" s="87"/>
      <c r="AR80" s="87"/>
      <c r="AS80" s="87"/>
      <c r="AT80" s="79"/>
    </row>
    <row r="81" spans="1:218" ht="16.5" x14ac:dyDescent="0.25">
      <c r="A81" s="124" t="s">
        <v>50</v>
      </c>
      <c r="B81" s="125"/>
      <c r="C81" s="125"/>
      <c r="D81" s="176">
        <v>2</v>
      </c>
      <c r="E81" s="177">
        <v>0</v>
      </c>
      <c r="F81" s="176">
        <v>2</v>
      </c>
      <c r="G81" s="127">
        <v>2</v>
      </c>
      <c r="H81" s="128">
        <v>1</v>
      </c>
      <c r="I81" s="128">
        <v>9</v>
      </c>
      <c r="J81" s="128">
        <v>7.9</v>
      </c>
      <c r="K81" s="128">
        <v>0</v>
      </c>
      <c r="L81" s="128">
        <v>0</v>
      </c>
      <c r="M81" s="128">
        <v>0</v>
      </c>
      <c r="N81" s="128">
        <v>0.84</v>
      </c>
      <c r="O81" s="128">
        <v>0.48</v>
      </c>
      <c r="P81" s="128">
        <v>0.3</v>
      </c>
      <c r="Q81" s="128">
        <v>0.6</v>
      </c>
      <c r="R81" s="128">
        <v>0</v>
      </c>
      <c r="S81" s="128">
        <v>0</v>
      </c>
      <c r="T81" s="127">
        <v>0.3</v>
      </c>
      <c r="U81" s="127">
        <v>10</v>
      </c>
      <c r="V81" s="127">
        <v>15</v>
      </c>
      <c r="W81" s="127">
        <v>3.5</v>
      </c>
      <c r="X81" s="127">
        <v>2</v>
      </c>
      <c r="Y81" s="127">
        <v>5</v>
      </c>
      <c r="Z81" s="178">
        <v>3</v>
      </c>
      <c r="AA81" s="127">
        <v>4.5</v>
      </c>
      <c r="AB81" s="127">
        <v>4.05</v>
      </c>
      <c r="AC81" s="127">
        <v>5</v>
      </c>
      <c r="AD81" s="127">
        <v>2</v>
      </c>
      <c r="AE81" s="127">
        <v>0</v>
      </c>
      <c r="AF81" s="179">
        <v>3.6</v>
      </c>
      <c r="AG81" s="179">
        <v>3.6</v>
      </c>
      <c r="AH81" s="179">
        <v>4.8</v>
      </c>
      <c r="AI81" s="179">
        <v>4.75</v>
      </c>
      <c r="AJ81" s="179">
        <v>2.375</v>
      </c>
      <c r="AK81" s="180">
        <v>2.2999999999999998</v>
      </c>
      <c r="AL81" s="180"/>
      <c r="AM81" s="180"/>
      <c r="AN81" s="180"/>
      <c r="AO81" s="181">
        <v>1.9</v>
      </c>
      <c r="AP81" s="182">
        <v>1.8</v>
      </c>
      <c r="AQ81" s="183">
        <f t="shared" ref="AQ81:AQ89" si="22">AVERAGE(AB81:AK81)</f>
        <v>3.2475000000000001</v>
      </c>
      <c r="AR81" s="184" t="e">
        <f>AQ81/$AQ$91</f>
        <v>#DIV/0!</v>
      </c>
      <c r="AS81" s="185"/>
      <c r="AT81" s="186"/>
    </row>
    <row r="82" spans="1:218" ht="16.5" x14ac:dyDescent="0.25">
      <c r="A82" s="124" t="s">
        <v>51</v>
      </c>
      <c r="B82" s="125"/>
      <c r="C82" s="125"/>
      <c r="D82" s="176">
        <v>19</v>
      </c>
      <c r="E82" s="177">
        <v>16</v>
      </c>
      <c r="F82" s="176">
        <v>22</v>
      </c>
      <c r="G82" s="127">
        <v>22</v>
      </c>
      <c r="H82" s="128">
        <v>22.963999999999999</v>
      </c>
      <c r="I82" s="128">
        <v>53</v>
      </c>
      <c r="J82" s="128">
        <v>19</v>
      </c>
      <c r="K82" s="128">
        <v>21</v>
      </c>
      <c r="L82" s="128">
        <v>31</v>
      </c>
      <c r="M82" s="128">
        <v>32.799999999999997</v>
      </c>
      <c r="N82" s="128">
        <v>30</v>
      </c>
      <c r="O82" s="128">
        <v>37</v>
      </c>
      <c r="P82" s="128">
        <v>113.05</v>
      </c>
      <c r="Q82" s="128">
        <v>62.4</v>
      </c>
      <c r="R82" s="128">
        <v>30.5</v>
      </c>
      <c r="S82" s="128">
        <v>165</v>
      </c>
      <c r="T82" s="127">
        <v>42.7</v>
      </c>
      <c r="U82" s="127">
        <v>36</v>
      </c>
      <c r="V82" s="127">
        <v>28.75</v>
      </c>
      <c r="W82" s="127">
        <v>23</v>
      </c>
      <c r="X82" s="127">
        <v>23</v>
      </c>
      <c r="Y82" s="127">
        <v>25.4</v>
      </c>
      <c r="Z82" s="178">
        <v>25.3</v>
      </c>
      <c r="AA82" s="127">
        <v>25.3</v>
      </c>
      <c r="AB82" s="127">
        <v>35</v>
      </c>
      <c r="AC82" s="127">
        <v>35</v>
      </c>
      <c r="AD82" s="127">
        <v>46.2</v>
      </c>
      <c r="AE82" s="127">
        <v>41.3</v>
      </c>
      <c r="AF82" s="179">
        <v>39.5</v>
      </c>
      <c r="AG82" s="179">
        <v>40.299999999999997</v>
      </c>
      <c r="AH82" s="179">
        <v>40.299999999999997</v>
      </c>
      <c r="AI82" s="179">
        <v>36</v>
      </c>
      <c r="AJ82" s="179">
        <v>12.5</v>
      </c>
      <c r="AK82" s="180">
        <v>18.899999999999999</v>
      </c>
      <c r="AL82" s="180"/>
      <c r="AM82" s="180"/>
      <c r="AN82" s="180"/>
      <c r="AO82" s="181">
        <v>18.75</v>
      </c>
      <c r="AP82" s="182">
        <v>40.5</v>
      </c>
      <c r="AQ82" s="183">
        <f t="shared" si="22"/>
        <v>34.5</v>
      </c>
      <c r="AR82" s="184" t="e">
        <f t="shared" ref="AR82:AR89" si="23">AQ82/$AQ$91</f>
        <v>#DIV/0!</v>
      </c>
      <c r="AS82" s="185"/>
      <c r="AT82" s="186"/>
    </row>
    <row r="83" spans="1:218" ht="16.5" x14ac:dyDescent="0.25">
      <c r="A83" s="124" t="s">
        <v>52</v>
      </c>
      <c r="B83" s="125"/>
      <c r="C83" s="125"/>
      <c r="D83" s="176">
        <v>1170</v>
      </c>
      <c r="E83" s="177">
        <v>555</v>
      </c>
      <c r="F83" s="176">
        <v>1967</v>
      </c>
      <c r="G83" s="127">
        <v>2186</v>
      </c>
      <c r="H83" s="128">
        <v>710</v>
      </c>
      <c r="I83" s="128">
        <v>2232</v>
      </c>
      <c r="J83" s="128">
        <v>2050</v>
      </c>
      <c r="K83" s="128">
        <v>1725</v>
      </c>
      <c r="L83" s="128">
        <v>1820</v>
      </c>
      <c r="M83" s="128">
        <v>2727.5</v>
      </c>
      <c r="N83" s="128">
        <v>1710</v>
      </c>
      <c r="O83" s="128">
        <v>2064</v>
      </c>
      <c r="P83" s="128">
        <v>2515</v>
      </c>
      <c r="Q83" s="128">
        <v>2050</v>
      </c>
      <c r="R83" s="128">
        <v>2658</v>
      </c>
      <c r="S83" s="128">
        <v>1400</v>
      </c>
      <c r="T83" s="127">
        <v>1925</v>
      </c>
      <c r="U83" s="127">
        <v>2978</v>
      </c>
      <c r="V83" s="127">
        <v>2627.25</v>
      </c>
      <c r="W83" s="127">
        <v>3174</v>
      </c>
      <c r="X83" s="127">
        <v>2590</v>
      </c>
      <c r="Y83" s="127">
        <v>3050</v>
      </c>
      <c r="Z83" s="178">
        <v>2574</v>
      </c>
      <c r="AA83" s="127">
        <v>3759.5</v>
      </c>
      <c r="AB83" s="127">
        <v>2236</v>
      </c>
      <c r="AC83" s="127">
        <v>1190.5</v>
      </c>
      <c r="AD83" s="127">
        <v>5110</v>
      </c>
      <c r="AE83" s="127">
        <v>3350</v>
      </c>
      <c r="AF83" s="179">
        <v>2795</v>
      </c>
      <c r="AG83" s="179">
        <v>4700</v>
      </c>
      <c r="AH83" s="179">
        <v>4492</v>
      </c>
      <c r="AI83" s="179">
        <v>3801.9</v>
      </c>
      <c r="AJ83" s="179">
        <v>4446</v>
      </c>
      <c r="AK83" s="180">
        <v>3385</v>
      </c>
      <c r="AL83" s="180"/>
      <c r="AM83" s="180"/>
      <c r="AN83" s="180"/>
      <c r="AO83" s="181">
        <v>4292.5</v>
      </c>
      <c r="AP83" s="182">
        <v>4346</v>
      </c>
      <c r="AQ83" s="183">
        <f t="shared" si="22"/>
        <v>3550.6400000000003</v>
      </c>
      <c r="AR83" s="184" t="e">
        <f t="shared" si="23"/>
        <v>#DIV/0!</v>
      </c>
      <c r="AS83" s="185"/>
      <c r="AT83" s="186"/>
    </row>
    <row r="84" spans="1:218" ht="16.5" x14ac:dyDescent="0.25">
      <c r="A84" s="124" t="s">
        <v>53</v>
      </c>
      <c r="B84" s="125"/>
      <c r="C84" s="125"/>
      <c r="D84" s="176">
        <v>41</v>
      </c>
      <c r="E84" s="176">
        <v>2</v>
      </c>
      <c r="F84" s="177">
        <v>26</v>
      </c>
      <c r="G84" s="127">
        <v>30</v>
      </c>
      <c r="H84" s="128">
        <v>60</v>
      </c>
      <c r="I84" s="128">
        <v>48</v>
      </c>
      <c r="J84" s="128">
        <v>15.8</v>
      </c>
      <c r="K84" s="128">
        <v>14</v>
      </c>
      <c r="L84" s="128">
        <v>11</v>
      </c>
      <c r="M84" s="128">
        <v>21</v>
      </c>
      <c r="N84" s="128">
        <v>20</v>
      </c>
      <c r="O84" s="128">
        <v>11</v>
      </c>
      <c r="P84" s="128">
        <v>14.7</v>
      </c>
      <c r="Q84" s="128">
        <v>20</v>
      </c>
      <c r="R84" s="128">
        <v>19</v>
      </c>
      <c r="S84" s="128">
        <v>15.4</v>
      </c>
      <c r="T84" s="127">
        <v>15</v>
      </c>
      <c r="U84" s="127">
        <v>15</v>
      </c>
      <c r="V84" s="127">
        <v>15.9</v>
      </c>
      <c r="W84" s="127">
        <v>14.5</v>
      </c>
      <c r="X84" s="127">
        <v>10.5</v>
      </c>
      <c r="Y84" s="127">
        <v>17.5</v>
      </c>
      <c r="Z84" s="178">
        <v>18.2</v>
      </c>
      <c r="AA84" s="127">
        <v>13.75</v>
      </c>
      <c r="AB84" s="127">
        <v>15.6</v>
      </c>
      <c r="AC84" s="127">
        <v>10</v>
      </c>
      <c r="AD84" s="127">
        <v>30.8</v>
      </c>
      <c r="AE84" s="127">
        <v>21.7</v>
      </c>
      <c r="AF84" s="179">
        <v>23</v>
      </c>
      <c r="AG84" s="179">
        <v>35.200000000000003</v>
      </c>
      <c r="AH84" s="179">
        <v>39</v>
      </c>
      <c r="AI84" s="179">
        <v>40.799999999999997</v>
      </c>
      <c r="AJ84" s="179">
        <v>40.25</v>
      </c>
      <c r="AK84" s="180">
        <v>40.799999999999997</v>
      </c>
      <c r="AL84" s="180"/>
      <c r="AM84" s="180"/>
      <c r="AN84" s="180"/>
      <c r="AO84" s="181">
        <v>42.6</v>
      </c>
      <c r="AP84" s="182">
        <v>43.2</v>
      </c>
      <c r="AQ84" s="183">
        <f t="shared" si="22"/>
        <v>29.715000000000003</v>
      </c>
      <c r="AR84" s="184" t="e">
        <f t="shared" si="23"/>
        <v>#DIV/0!</v>
      </c>
      <c r="AS84" s="185"/>
      <c r="AT84" s="186"/>
    </row>
    <row r="85" spans="1:218" ht="16.5" x14ac:dyDescent="0.25">
      <c r="A85" s="124" t="s">
        <v>54</v>
      </c>
      <c r="B85" s="125"/>
      <c r="C85" s="125"/>
      <c r="D85" s="176">
        <v>106</v>
      </c>
      <c r="E85" s="177">
        <v>54</v>
      </c>
      <c r="F85" s="176">
        <v>75</v>
      </c>
      <c r="G85" s="127">
        <v>169</v>
      </c>
      <c r="H85" s="128">
        <v>131</v>
      </c>
      <c r="I85" s="128">
        <v>145</v>
      </c>
      <c r="J85" s="128">
        <v>121</v>
      </c>
      <c r="K85" s="128">
        <v>111</v>
      </c>
      <c r="L85" s="128">
        <v>105.5</v>
      </c>
      <c r="M85" s="128">
        <v>110</v>
      </c>
      <c r="N85" s="128">
        <v>84.5</v>
      </c>
      <c r="O85" s="128">
        <v>147.5</v>
      </c>
      <c r="P85" s="128">
        <v>207.5</v>
      </c>
      <c r="Q85" s="128">
        <v>175</v>
      </c>
      <c r="R85" s="128">
        <v>170</v>
      </c>
      <c r="S85" s="128">
        <v>175</v>
      </c>
      <c r="T85" s="127">
        <v>190</v>
      </c>
      <c r="U85" s="127">
        <v>237</v>
      </c>
      <c r="V85" s="127">
        <v>248</v>
      </c>
      <c r="W85" s="127">
        <v>272</v>
      </c>
      <c r="X85" s="127">
        <v>214.5</v>
      </c>
      <c r="Y85" s="127">
        <v>242</v>
      </c>
      <c r="Z85" s="178">
        <v>284</v>
      </c>
      <c r="AA85" s="127">
        <v>266.60000000000002</v>
      </c>
      <c r="AB85" s="127">
        <v>224</v>
      </c>
      <c r="AC85" s="127">
        <v>215</v>
      </c>
      <c r="AD85" s="127">
        <v>350</v>
      </c>
      <c r="AE85" s="127">
        <v>280</v>
      </c>
      <c r="AF85" s="179">
        <v>270</v>
      </c>
      <c r="AG85" s="179">
        <v>298.39999999999998</v>
      </c>
      <c r="AH85" s="179">
        <v>310</v>
      </c>
      <c r="AI85" s="179">
        <v>322.39999999999998</v>
      </c>
      <c r="AJ85" s="179">
        <v>298.89999999999998</v>
      </c>
      <c r="AK85" s="180">
        <v>286.7</v>
      </c>
      <c r="AL85" s="180"/>
      <c r="AM85" s="180"/>
      <c r="AN85" s="180"/>
      <c r="AO85" s="181">
        <v>315</v>
      </c>
      <c r="AP85" s="182">
        <v>286.7</v>
      </c>
      <c r="AQ85" s="183">
        <f t="shared" si="22"/>
        <v>285.54000000000002</v>
      </c>
      <c r="AR85" s="184" t="e">
        <f t="shared" si="23"/>
        <v>#DIV/0!</v>
      </c>
      <c r="AS85" s="185"/>
      <c r="AT85" s="186"/>
    </row>
    <row r="86" spans="1:218" ht="16.5" x14ac:dyDescent="0.25">
      <c r="A86" s="124" t="s">
        <v>55</v>
      </c>
      <c r="B86" s="125"/>
      <c r="C86" s="125"/>
      <c r="D86" s="176">
        <v>374</v>
      </c>
      <c r="E86" s="177">
        <v>207</v>
      </c>
      <c r="F86" s="176">
        <v>378</v>
      </c>
      <c r="G86" s="127">
        <v>556</v>
      </c>
      <c r="H86" s="128">
        <v>267</v>
      </c>
      <c r="I86" s="128">
        <v>744</v>
      </c>
      <c r="J86" s="128">
        <v>532</v>
      </c>
      <c r="K86" s="128">
        <v>661</v>
      </c>
      <c r="L86" s="128">
        <v>920</v>
      </c>
      <c r="M86" s="128">
        <v>1055</v>
      </c>
      <c r="N86" s="128">
        <v>620</v>
      </c>
      <c r="O86" s="128">
        <v>905</v>
      </c>
      <c r="P86" s="128">
        <v>975</v>
      </c>
      <c r="Q86" s="128">
        <v>1055</v>
      </c>
      <c r="R86" s="128">
        <v>1133.5</v>
      </c>
      <c r="S86" s="128">
        <v>765</v>
      </c>
      <c r="T86" s="127">
        <v>720</v>
      </c>
      <c r="U86" s="127">
        <v>1475</v>
      </c>
      <c r="V86" s="127">
        <v>1290</v>
      </c>
      <c r="W86" s="127">
        <v>1370</v>
      </c>
      <c r="X86" s="127">
        <v>900</v>
      </c>
      <c r="Y86" s="127">
        <v>904</v>
      </c>
      <c r="Z86" s="178">
        <v>1020</v>
      </c>
      <c r="AA86" s="127">
        <v>907.2</v>
      </c>
      <c r="AB86" s="127">
        <v>824</v>
      </c>
      <c r="AC86" s="127">
        <v>752</v>
      </c>
      <c r="AD86" s="127">
        <v>1088</v>
      </c>
      <c r="AE86" s="127">
        <v>812</v>
      </c>
      <c r="AF86" s="179">
        <v>797.5</v>
      </c>
      <c r="AG86" s="179">
        <v>872</v>
      </c>
      <c r="AH86" s="179">
        <v>1100.5</v>
      </c>
      <c r="AI86" s="179">
        <v>1072.5</v>
      </c>
      <c r="AJ86" s="179">
        <v>1032.9000000000001</v>
      </c>
      <c r="AK86" s="180">
        <v>984</v>
      </c>
      <c r="AL86" s="180"/>
      <c r="AM86" s="180"/>
      <c r="AN86" s="180"/>
      <c r="AO86" s="181">
        <v>1093.5</v>
      </c>
      <c r="AP86" s="182">
        <v>1014.8</v>
      </c>
      <c r="AQ86" s="183">
        <f t="shared" si="22"/>
        <v>933.54</v>
      </c>
      <c r="AR86" s="184" t="e">
        <f t="shared" si="23"/>
        <v>#DIV/0!</v>
      </c>
      <c r="AS86" s="185"/>
      <c r="AT86" s="186"/>
    </row>
    <row r="87" spans="1:218" ht="16.5" x14ac:dyDescent="0.25">
      <c r="A87" s="124" t="s">
        <v>56</v>
      </c>
      <c r="B87" s="125"/>
      <c r="C87" s="125"/>
      <c r="D87" s="176">
        <v>82</v>
      </c>
      <c r="E87" s="177">
        <v>22</v>
      </c>
      <c r="F87" s="176">
        <v>45</v>
      </c>
      <c r="G87" s="127">
        <v>72</v>
      </c>
      <c r="H87" s="128">
        <v>23</v>
      </c>
      <c r="I87" s="128">
        <v>52</v>
      </c>
      <c r="J87" s="128">
        <v>49.5</v>
      </c>
      <c r="K87" s="128">
        <v>40.5</v>
      </c>
      <c r="L87" s="128">
        <v>50</v>
      </c>
      <c r="M87" s="128">
        <v>123.5</v>
      </c>
      <c r="N87" s="128">
        <v>71</v>
      </c>
      <c r="O87" s="128">
        <v>90</v>
      </c>
      <c r="P87" s="128">
        <v>140</v>
      </c>
      <c r="Q87" s="128">
        <v>95</v>
      </c>
      <c r="R87" s="128">
        <v>94</v>
      </c>
      <c r="S87" s="128">
        <v>42</v>
      </c>
      <c r="T87" s="127">
        <v>96</v>
      </c>
      <c r="U87" s="127">
        <v>164</v>
      </c>
      <c r="V87" s="127">
        <v>171.55</v>
      </c>
      <c r="W87" s="127">
        <v>130</v>
      </c>
      <c r="X87" s="127">
        <v>125</v>
      </c>
      <c r="Y87" s="127">
        <v>174.5</v>
      </c>
      <c r="Z87" s="178">
        <v>154</v>
      </c>
      <c r="AA87" s="127">
        <v>183</v>
      </c>
      <c r="AB87" s="127">
        <v>156.75</v>
      </c>
      <c r="AC87" s="127">
        <v>178</v>
      </c>
      <c r="AD87" s="127">
        <v>300</v>
      </c>
      <c r="AE87" s="127">
        <v>90</v>
      </c>
      <c r="AF87" s="179">
        <v>83.2</v>
      </c>
      <c r="AG87" s="179">
        <v>105</v>
      </c>
      <c r="AH87" s="179">
        <v>112.2</v>
      </c>
      <c r="AI87" s="179">
        <v>102.3</v>
      </c>
      <c r="AJ87" s="179">
        <v>114.24</v>
      </c>
      <c r="AK87" s="180">
        <v>74.8</v>
      </c>
      <c r="AL87" s="180"/>
      <c r="AM87" s="180"/>
      <c r="AN87" s="180"/>
      <c r="AO87" s="181">
        <v>71</v>
      </c>
      <c r="AP87" s="182">
        <v>105</v>
      </c>
      <c r="AQ87" s="183">
        <f t="shared" si="22"/>
        <v>131.649</v>
      </c>
      <c r="AR87" s="184" t="e">
        <f t="shared" si="23"/>
        <v>#DIV/0!</v>
      </c>
      <c r="AS87" s="185"/>
      <c r="AT87" s="186"/>
    </row>
    <row r="88" spans="1:218" ht="16.5" x14ac:dyDescent="0.25">
      <c r="A88" s="124" t="s">
        <v>57</v>
      </c>
      <c r="B88" s="125"/>
      <c r="C88" s="125"/>
      <c r="D88" s="176">
        <v>143</v>
      </c>
      <c r="E88" s="177">
        <v>64</v>
      </c>
      <c r="F88" s="176">
        <v>174</v>
      </c>
      <c r="G88" s="127">
        <v>256</v>
      </c>
      <c r="H88" s="128">
        <v>103</v>
      </c>
      <c r="I88" s="128">
        <v>191</v>
      </c>
      <c r="J88" s="128">
        <v>179</v>
      </c>
      <c r="K88" s="128">
        <v>157.5</v>
      </c>
      <c r="L88" s="128">
        <v>199</v>
      </c>
      <c r="M88" s="128">
        <v>240</v>
      </c>
      <c r="N88" s="128">
        <v>174</v>
      </c>
      <c r="O88" s="128">
        <v>236</v>
      </c>
      <c r="P88" s="128">
        <v>265</v>
      </c>
      <c r="Q88" s="128">
        <v>297</v>
      </c>
      <c r="R88" s="128">
        <v>250.7</v>
      </c>
      <c r="S88" s="128">
        <v>245</v>
      </c>
      <c r="T88" s="127">
        <v>174</v>
      </c>
      <c r="U88" s="127">
        <v>400</v>
      </c>
      <c r="V88" s="127">
        <v>358.8</v>
      </c>
      <c r="W88" s="127">
        <v>493</v>
      </c>
      <c r="X88" s="127">
        <v>362.5</v>
      </c>
      <c r="Y88" s="127">
        <v>378.5</v>
      </c>
      <c r="Z88" s="178">
        <v>370</v>
      </c>
      <c r="AA88" s="127">
        <v>357.15</v>
      </c>
      <c r="AB88" s="127">
        <v>193.6</v>
      </c>
      <c r="AC88" s="127">
        <v>207</v>
      </c>
      <c r="AD88" s="127">
        <v>390</v>
      </c>
      <c r="AE88" s="127">
        <v>275</v>
      </c>
      <c r="AF88" s="179">
        <v>259.2</v>
      </c>
      <c r="AG88" s="179">
        <v>297</v>
      </c>
      <c r="AH88" s="179">
        <v>371.2</v>
      </c>
      <c r="AI88" s="179">
        <v>361.6</v>
      </c>
      <c r="AJ88" s="179">
        <v>364</v>
      </c>
      <c r="AK88" s="180">
        <v>292.5</v>
      </c>
      <c r="AL88" s="180"/>
      <c r="AM88" s="180"/>
      <c r="AN88" s="180"/>
      <c r="AO88" s="181">
        <v>357.5</v>
      </c>
      <c r="AP88" s="182">
        <v>356.95</v>
      </c>
      <c r="AQ88" s="183">
        <f t="shared" si="22"/>
        <v>301.11</v>
      </c>
      <c r="AR88" s="184" t="e">
        <f t="shared" si="23"/>
        <v>#DIV/0!</v>
      </c>
      <c r="AS88" s="185"/>
      <c r="AT88" s="186"/>
    </row>
    <row r="89" spans="1:218" ht="16.5" x14ac:dyDescent="0.25">
      <c r="A89" s="124" t="s">
        <v>58</v>
      </c>
      <c r="B89" s="125"/>
      <c r="C89" s="125"/>
      <c r="D89" s="176">
        <v>1892</v>
      </c>
      <c r="E89" s="177">
        <v>332</v>
      </c>
      <c r="F89" s="176">
        <v>1727</v>
      </c>
      <c r="G89" s="127">
        <v>2439</v>
      </c>
      <c r="H89" s="128">
        <v>802</v>
      </c>
      <c r="I89" s="128">
        <v>2362</v>
      </c>
      <c r="J89" s="128">
        <v>2235</v>
      </c>
      <c r="K89" s="128">
        <v>1729.5</v>
      </c>
      <c r="L89" s="128">
        <v>1464.5</v>
      </c>
      <c r="M89" s="128">
        <v>2371</v>
      </c>
      <c r="N89" s="128">
        <v>1550</v>
      </c>
      <c r="O89" s="128">
        <v>2046.5</v>
      </c>
      <c r="P89" s="128">
        <v>2135</v>
      </c>
      <c r="Q89" s="128">
        <v>2050</v>
      </c>
      <c r="R89" s="128">
        <v>2185</v>
      </c>
      <c r="S89" s="128">
        <v>1380</v>
      </c>
      <c r="T89" s="127">
        <v>1152</v>
      </c>
      <c r="U89" s="127">
        <v>2165</v>
      </c>
      <c r="V89" s="127">
        <v>2019.75</v>
      </c>
      <c r="W89" s="127">
        <v>2350</v>
      </c>
      <c r="X89" s="127">
        <v>1824.5</v>
      </c>
      <c r="Y89" s="127">
        <v>2106.5</v>
      </c>
      <c r="Z89" s="178">
        <v>1158</v>
      </c>
      <c r="AA89" s="127">
        <v>2193</v>
      </c>
      <c r="AB89" s="127">
        <v>1046</v>
      </c>
      <c r="AC89" s="127">
        <v>816</v>
      </c>
      <c r="AD89" s="127">
        <v>2599</v>
      </c>
      <c r="AE89" s="127">
        <v>1670</v>
      </c>
      <c r="AF89" s="179">
        <v>1274</v>
      </c>
      <c r="AG89" s="179">
        <v>2196</v>
      </c>
      <c r="AH89" s="179">
        <v>2130</v>
      </c>
      <c r="AI89" s="179">
        <v>2047.5</v>
      </c>
      <c r="AJ89" s="179">
        <v>2188.8000000000002</v>
      </c>
      <c r="AK89" s="180">
        <v>970</v>
      </c>
      <c r="AL89" s="180"/>
      <c r="AM89" s="180"/>
      <c r="AN89" s="180"/>
      <c r="AO89" s="181">
        <v>2185.5</v>
      </c>
      <c r="AP89" s="182">
        <v>2314</v>
      </c>
      <c r="AQ89" s="183">
        <f t="shared" si="22"/>
        <v>1693.73</v>
      </c>
      <c r="AR89" s="184" t="e">
        <f t="shared" si="23"/>
        <v>#DIV/0!</v>
      </c>
      <c r="AS89" s="185"/>
      <c r="AT89" s="186"/>
    </row>
    <row r="90" spans="1:218" ht="16.5" x14ac:dyDescent="0.25">
      <c r="A90" s="114"/>
      <c r="B90" s="114"/>
      <c r="C90" s="114"/>
      <c r="D90" s="187"/>
      <c r="E90" s="187"/>
      <c r="F90" s="187"/>
      <c r="G90" s="127" t="s">
        <v>59</v>
      </c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5"/>
      <c r="U90" s="115"/>
      <c r="V90" s="130"/>
      <c r="W90" s="130"/>
      <c r="X90" s="130"/>
      <c r="Y90" s="130"/>
      <c r="Z90" s="188"/>
      <c r="AA90" s="130"/>
      <c r="AB90" s="130"/>
      <c r="AC90" s="130"/>
      <c r="AD90" s="130"/>
      <c r="AE90" s="130"/>
      <c r="AF90" s="131"/>
      <c r="AG90" s="131"/>
      <c r="AH90" s="131"/>
      <c r="AI90" s="131"/>
      <c r="AJ90" s="131"/>
      <c r="AK90" s="189"/>
      <c r="AL90" s="189"/>
      <c r="AM90" s="189"/>
      <c r="AN90" s="189"/>
      <c r="AO90" s="131"/>
      <c r="AP90" s="182"/>
      <c r="AQ90" s="183"/>
      <c r="AR90" s="87"/>
      <c r="AS90" s="87"/>
      <c r="AT90" s="79"/>
    </row>
    <row r="91" spans="1:218" ht="16.5" x14ac:dyDescent="0.25">
      <c r="A91" s="132" t="s">
        <v>60</v>
      </c>
      <c r="B91" s="132"/>
      <c r="C91" s="132"/>
      <c r="D91" s="133">
        <f>SUM(D81:D89)</f>
        <v>3829</v>
      </c>
      <c r="E91" s="133">
        <f>SUM(E81:E89)</f>
        <v>1252</v>
      </c>
      <c r="F91" s="133">
        <f>SUM(F81:F89)</f>
        <v>4416</v>
      </c>
      <c r="G91" s="133">
        <f>SUM(G81:G89)</f>
        <v>5732</v>
      </c>
      <c r="H91" s="134">
        <f t="shared" ref="H91:Q91" si="24">SUM(H81:H89)</f>
        <v>2119.9639999999999</v>
      </c>
      <c r="I91" s="134">
        <f>SUM(I81:I89)</f>
        <v>5836</v>
      </c>
      <c r="J91" s="134">
        <f t="shared" si="24"/>
        <v>5209.2000000000007</v>
      </c>
      <c r="K91" s="134">
        <f t="shared" si="24"/>
        <v>4459.5</v>
      </c>
      <c r="L91" s="134">
        <f t="shared" si="24"/>
        <v>4601</v>
      </c>
      <c r="M91" s="134">
        <f t="shared" si="24"/>
        <v>6680.8</v>
      </c>
      <c r="N91" s="134">
        <f t="shared" si="24"/>
        <v>4260.34</v>
      </c>
      <c r="O91" s="134">
        <f t="shared" si="24"/>
        <v>5537.48</v>
      </c>
      <c r="P91" s="134">
        <f t="shared" si="24"/>
        <v>6365.5499999999993</v>
      </c>
      <c r="Q91" s="134">
        <f t="shared" si="24"/>
        <v>5805</v>
      </c>
      <c r="R91" s="134">
        <f t="shared" ref="R91:W91" si="25">SUM(R81:R89)</f>
        <v>6540.7</v>
      </c>
      <c r="S91" s="134">
        <f t="shared" si="25"/>
        <v>4187.3999999999996</v>
      </c>
      <c r="T91" s="135">
        <f t="shared" si="25"/>
        <v>4315</v>
      </c>
      <c r="U91" s="135">
        <f t="shared" si="25"/>
        <v>7480</v>
      </c>
      <c r="V91" s="135">
        <f t="shared" si="25"/>
        <v>6775</v>
      </c>
      <c r="W91" s="135">
        <f t="shared" si="25"/>
        <v>7830</v>
      </c>
      <c r="X91" s="135">
        <f t="shared" ref="X91:AE91" si="26">SUM(X81:X89)</f>
        <v>6052</v>
      </c>
      <c r="Y91" s="135">
        <f t="shared" si="26"/>
        <v>6903.4</v>
      </c>
      <c r="Z91" s="136">
        <f t="shared" si="26"/>
        <v>5606.5</v>
      </c>
      <c r="AA91" s="135">
        <f t="shared" si="26"/>
        <v>7710</v>
      </c>
      <c r="AB91" s="135">
        <f t="shared" si="26"/>
        <v>4735</v>
      </c>
      <c r="AC91" s="135">
        <f t="shared" si="26"/>
        <v>3408.5</v>
      </c>
      <c r="AD91" s="190">
        <f t="shared" si="26"/>
        <v>9916</v>
      </c>
      <c r="AE91" s="135">
        <f t="shared" si="26"/>
        <v>6540</v>
      </c>
      <c r="AF91" s="137">
        <f t="shared" ref="AF91:AH91" si="27">SUM(AF81:AF89)</f>
        <v>5545</v>
      </c>
      <c r="AG91" s="137">
        <f t="shared" si="27"/>
        <v>8547.5</v>
      </c>
      <c r="AH91" s="137">
        <f t="shared" si="27"/>
        <v>8600</v>
      </c>
      <c r="AI91" s="137">
        <f>SUM(AI81:AI89)</f>
        <v>7789.7500000000009</v>
      </c>
      <c r="AJ91" s="137">
        <f>SUM(AJ81:AJ89)</f>
        <v>8499.9650000000001</v>
      </c>
      <c r="AK91" s="140">
        <f>SUM(AK81:AK89)</f>
        <v>6055</v>
      </c>
      <c r="AL91" s="140">
        <f t="shared" ref="AL91:AN91" si="28">SUM(AL81:AL89)</f>
        <v>0</v>
      </c>
      <c r="AM91" s="140">
        <f t="shared" si="28"/>
        <v>0</v>
      </c>
      <c r="AN91" s="140">
        <f t="shared" si="28"/>
        <v>0</v>
      </c>
      <c r="AO91" s="140">
        <f>SUM(AO81:AO89)</f>
        <v>8378.25</v>
      </c>
      <c r="AP91" s="191">
        <f>SUM(AP81:AP89)</f>
        <v>8508.9500000000007</v>
      </c>
      <c r="AQ91" s="183"/>
      <c r="AR91" s="85"/>
      <c r="AS91" s="85"/>
      <c r="AT91" s="85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</row>
    <row r="92" spans="1:218" ht="16.5" x14ac:dyDescent="0.25">
      <c r="A92" s="141"/>
      <c r="B92" s="141"/>
      <c r="C92" s="141"/>
      <c r="D92" s="141"/>
      <c r="E92" s="141"/>
      <c r="F92" s="141"/>
      <c r="G92" s="142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2"/>
      <c r="U92" s="142"/>
      <c r="V92" s="142"/>
      <c r="W92" s="142"/>
      <c r="X92" s="142"/>
      <c r="Y92" s="142"/>
      <c r="Z92" s="144"/>
      <c r="AA92" s="142"/>
      <c r="AB92" s="142"/>
      <c r="AC92" s="142"/>
      <c r="AD92" s="142" t="s">
        <v>72</v>
      </c>
      <c r="AE92" s="142"/>
      <c r="AF92" s="112"/>
      <c r="AG92" s="112" t="s">
        <v>73</v>
      </c>
      <c r="AH92" s="112" t="s">
        <v>74</v>
      </c>
      <c r="AI92" s="112"/>
      <c r="AJ92" s="112"/>
      <c r="AK92" s="110"/>
      <c r="AL92" s="110"/>
      <c r="AM92" s="110"/>
      <c r="AN92" s="110"/>
      <c r="AO92" s="122"/>
      <c r="AP92" s="192"/>
      <c r="AQ92" s="79"/>
      <c r="AR92" s="79"/>
      <c r="AS92" s="79"/>
      <c r="AT92" s="79"/>
    </row>
    <row r="93" spans="1:218" ht="16.5" x14ac:dyDescent="0.2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81"/>
      <c r="AA93" s="146"/>
      <c r="AB93" s="146"/>
      <c r="AC93" s="146"/>
      <c r="AD93" s="146"/>
      <c r="AE93" s="146"/>
      <c r="AF93" s="147"/>
      <c r="AG93" s="147"/>
      <c r="AH93" s="147"/>
      <c r="AI93" s="82"/>
      <c r="AJ93" s="82"/>
      <c r="AK93" s="82"/>
      <c r="AL93" s="148">
        <f>AVERAGE(AF91:AJ91)</f>
        <v>7796.4429999999993</v>
      </c>
      <c r="AM93" s="149" t="s">
        <v>61</v>
      </c>
      <c r="AN93" s="82"/>
      <c r="AO93" s="148">
        <f>AVERAGE(AH91:AO91)</f>
        <v>4915.3706249999996</v>
      </c>
      <c r="AP93" s="193">
        <f>AVERAGE(AI91:AP91)</f>
        <v>4903.9893750000001</v>
      </c>
      <c r="AQ93" s="79"/>
      <c r="AR93" s="79"/>
      <c r="AS93" s="79"/>
      <c r="AT93" s="151" t="s">
        <v>189</v>
      </c>
    </row>
    <row r="94" spans="1:218" ht="16.5" x14ac:dyDescent="0.25">
      <c r="A94" s="79" t="s">
        <v>75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194"/>
      <c r="U94" s="194"/>
      <c r="V94" s="194"/>
      <c r="W94" s="194"/>
      <c r="X94" s="194"/>
      <c r="Y94" s="194"/>
      <c r="Z94" s="195"/>
      <c r="AA94" s="146"/>
      <c r="AB94" s="146"/>
      <c r="AC94" s="146"/>
      <c r="AD94" s="146"/>
      <c r="AE94" s="146"/>
      <c r="AF94" s="147"/>
      <c r="AG94" s="147"/>
      <c r="AH94" s="147"/>
      <c r="AI94" s="82"/>
      <c r="AJ94" s="82"/>
      <c r="AK94" s="82"/>
      <c r="AL94" s="148">
        <f>AVERAGE(AA91:AJ91)</f>
        <v>7129.1714999999995</v>
      </c>
      <c r="AM94" s="149" t="s">
        <v>63</v>
      </c>
      <c r="AN94" s="82"/>
      <c r="AO94" s="148">
        <f>AVERAGE(AC91:AO91)</f>
        <v>5636.9203846153841</v>
      </c>
      <c r="AP94" s="193">
        <f>AVERAGE(AD91:AP91)</f>
        <v>6029.2626923076914</v>
      </c>
      <c r="AQ94" s="79"/>
      <c r="AR94" s="79"/>
      <c r="AS94" s="79"/>
      <c r="AT94" s="151" t="s">
        <v>190</v>
      </c>
    </row>
    <row r="95" spans="1:218" ht="16.5" x14ac:dyDescent="0.2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146"/>
      <c r="U95" s="146"/>
      <c r="V95" s="146"/>
      <c r="W95" s="146"/>
      <c r="X95" s="146"/>
      <c r="Y95" s="146"/>
      <c r="Z95" s="196"/>
      <c r="AA95" s="146"/>
      <c r="AB95" s="146"/>
      <c r="AC95" s="79"/>
      <c r="AD95" s="79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82"/>
      <c r="AP95" s="83"/>
      <c r="AQ95" s="79"/>
      <c r="AR95" s="79"/>
      <c r="AS95" s="79"/>
      <c r="AT95" s="79"/>
    </row>
    <row r="96" spans="1:218" ht="16.5" x14ac:dyDescent="0.25">
      <c r="A96" s="88" t="s">
        <v>76</v>
      </c>
      <c r="B96" s="88"/>
      <c r="C96" s="88"/>
      <c r="D96" s="88"/>
      <c r="E96" s="88"/>
      <c r="F96" s="88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81"/>
      <c r="AA96" s="79"/>
      <c r="AB96" s="79"/>
      <c r="AC96" s="79"/>
      <c r="AD96" s="79"/>
      <c r="AE96" s="197"/>
      <c r="AF96" s="197"/>
      <c r="AG96" s="197"/>
      <c r="AH96" s="198"/>
      <c r="AI96" s="198"/>
      <c r="AJ96" s="171"/>
      <c r="AK96" s="82"/>
      <c r="AL96" s="82"/>
      <c r="AM96" s="82"/>
      <c r="AN96" s="82"/>
      <c r="AO96" s="82"/>
      <c r="AP96" s="83"/>
      <c r="AQ96" s="79"/>
      <c r="AR96" s="79"/>
      <c r="AS96" s="79"/>
      <c r="AT96" s="79"/>
    </row>
    <row r="97" spans="1:218" ht="16.5" x14ac:dyDescent="0.25">
      <c r="A97" s="86" t="s">
        <v>77</v>
      </c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90"/>
      <c r="AG97" s="90"/>
      <c r="AH97" s="90"/>
      <c r="AI97" s="90"/>
      <c r="AJ97" s="90"/>
      <c r="AK97" s="82"/>
      <c r="AL97" s="82"/>
      <c r="AM97" s="82"/>
      <c r="AN97" s="82"/>
      <c r="AO97" s="159"/>
      <c r="AP97" s="91"/>
      <c r="AQ97" s="79"/>
      <c r="AR97" s="79"/>
      <c r="AS97" s="79"/>
      <c r="AT97" s="79"/>
    </row>
    <row r="98" spans="1:218" ht="16.5" x14ac:dyDescent="0.25">
      <c r="A98" s="93"/>
      <c r="B98" s="94" t="s">
        <v>6</v>
      </c>
      <c r="C98" s="94" t="s">
        <v>7</v>
      </c>
      <c r="D98" s="95" t="s">
        <v>8</v>
      </c>
      <c r="E98" s="95" t="s">
        <v>9</v>
      </c>
      <c r="F98" s="95" t="s">
        <v>10</v>
      </c>
      <c r="G98" s="96" t="s">
        <v>11</v>
      </c>
      <c r="H98" s="97" t="s">
        <v>12</v>
      </c>
      <c r="I98" s="97" t="s">
        <v>13</v>
      </c>
      <c r="J98" s="97" t="s">
        <v>14</v>
      </c>
      <c r="K98" s="97" t="s">
        <v>15</v>
      </c>
      <c r="L98" s="98" t="s">
        <v>16</v>
      </c>
      <c r="M98" s="98" t="s">
        <v>17</v>
      </c>
      <c r="N98" s="98" t="s">
        <v>18</v>
      </c>
      <c r="O98" s="98" t="s">
        <v>19</v>
      </c>
      <c r="P98" s="98" t="s">
        <v>20</v>
      </c>
      <c r="Q98" s="98" t="s">
        <v>21</v>
      </c>
      <c r="R98" s="98" t="s">
        <v>22</v>
      </c>
      <c r="S98" s="98" t="s">
        <v>23</v>
      </c>
      <c r="T98" s="98" t="s">
        <v>24</v>
      </c>
      <c r="U98" s="98" t="s">
        <v>25</v>
      </c>
      <c r="V98" s="98" t="s">
        <v>26</v>
      </c>
      <c r="W98" s="98" t="s">
        <v>27</v>
      </c>
      <c r="X98" s="98" t="s">
        <v>28</v>
      </c>
      <c r="Y98" s="98" t="s">
        <v>29</v>
      </c>
      <c r="Z98" s="99" t="s">
        <v>30</v>
      </c>
      <c r="AA98" s="98" t="s">
        <v>31</v>
      </c>
      <c r="AB98" s="98" t="s">
        <v>32</v>
      </c>
      <c r="AC98" s="98" t="s">
        <v>33</v>
      </c>
      <c r="AD98" s="98" t="s">
        <v>34</v>
      </c>
      <c r="AE98" s="98" t="s">
        <v>35</v>
      </c>
      <c r="AF98" s="98" t="s">
        <v>36</v>
      </c>
      <c r="AG98" s="98" t="s">
        <v>37</v>
      </c>
      <c r="AH98" s="98" t="s">
        <v>38</v>
      </c>
      <c r="AI98" s="98" t="s">
        <v>39</v>
      </c>
      <c r="AJ98" s="98" t="s">
        <v>40</v>
      </c>
      <c r="AK98" s="100" t="s">
        <v>41</v>
      </c>
      <c r="AL98" s="100" t="s">
        <v>43</v>
      </c>
      <c r="AM98" s="100" t="s">
        <v>69</v>
      </c>
      <c r="AN98" s="100" t="s">
        <v>70</v>
      </c>
      <c r="AO98" s="102" t="s">
        <v>196</v>
      </c>
      <c r="AP98" s="199" t="str">
        <f>AP78</f>
        <v>2025/26*</v>
      </c>
      <c r="AQ98" s="79"/>
      <c r="AR98" s="79"/>
      <c r="AS98" s="79"/>
      <c r="AT98" s="79"/>
    </row>
    <row r="99" spans="1:218" ht="16.5" x14ac:dyDescent="0.25">
      <c r="A99" s="104" t="s">
        <v>44</v>
      </c>
      <c r="B99" s="109" t="s">
        <v>71</v>
      </c>
      <c r="C99" s="109" t="s">
        <v>71</v>
      </c>
      <c r="D99" s="109" t="s">
        <v>71</v>
      </c>
      <c r="E99" s="109" t="s">
        <v>71</v>
      </c>
      <c r="F99" s="109" t="s">
        <v>71</v>
      </c>
      <c r="G99" s="109" t="s">
        <v>71</v>
      </c>
      <c r="H99" s="109" t="s">
        <v>71</v>
      </c>
      <c r="I99" s="109" t="s">
        <v>71</v>
      </c>
      <c r="J99" s="109" t="s">
        <v>71</v>
      </c>
      <c r="K99" s="109" t="s">
        <v>71</v>
      </c>
      <c r="L99" s="109" t="s">
        <v>71</v>
      </c>
      <c r="M99" s="109" t="s">
        <v>71</v>
      </c>
      <c r="N99" s="109" t="s">
        <v>71</v>
      </c>
      <c r="O99" s="109" t="s">
        <v>71</v>
      </c>
      <c r="P99" s="109" t="s">
        <v>71</v>
      </c>
      <c r="Q99" s="109" t="s">
        <v>71</v>
      </c>
      <c r="R99" s="109" t="s">
        <v>71</v>
      </c>
      <c r="S99" s="109" t="s">
        <v>71</v>
      </c>
      <c r="T99" s="109" t="s">
        <v>71</v>
      </c>
      <c r="U99" s="109" t="s">
        <v>71</v>
      </c>
      <c r="V99" s="109" t="s">
        <v>71</v>
      </c>
      <c r="W99" s="109" t="s">
        <v>71</v>
      </c>
      <c r="X99" s="109" t="s">
        <v>71</v>
      </c>
      <c r="Y99" s="109" t="s">
        <v>71</v>
      </c>
      <c r="Z99" s="109" t="s">
        <v>71</v>
      </c>
      <c r="AA99" s="109" t="s">
        <v>71</v>
      </c>
      <c r="AB99" s="109" t="s">
        <v>71</v>
      </c>
      <c r="AC99" s="109" t="s">
        <v>71</v>
      </c>
      <c r="AD99" s="109" t="s">
        <v>71</v>
      </c>
      <c r="AE99" s="109" t="s">
        <v>71</v>
      </c>
      <c r="AF99" s="109" t="s">
        <v>71</v>
      </c>
      <c r="AG99" s="109" t="s">
        <v>71</v>
      </c>
      <c r="AH99" s="109" t="s">
        <v>71</v>
      </c>
      <c r="AI99" s="109" t="s">
        <v>71</v>
      </c>
      <c r="AJ99" s="109" t="s">
        <v>71</v>
      </c>
      <c r="AK99" s="109" t="s">
        <v>71</v>
      </c>
      <c r="AL99" s="110"/>
      <c r="AM99" s="110"/>
      <c r="AN99" s="110"/>
      <c r="AO99" s="112" t="s">
        <v>71</v>
      </c>
      <c r="AP99" s="192" t="str">
        <f>AP79</f>
        <v>000 tons</v>
      </c>
      <c r="AQ99" s="79"/>
      <c r="AR99" s="79"/>
      <c r="AS99" s="79"/>
      <c r="AT99" s="79"/>
    </row>
    <row r="100" spans="1:218" ht="16.5" x14ac:dyDescent="0.25">
      <c r="A100" s="114"/>
      <c r="B100" s="114"/>
      <c r="C100" s="114"/>
      <c r="D100" s="114"/>
      <c r="E100" s="114"/>
      <c r="F100" s="114"/>
      <c r="G100" s="115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7"/>
      <c r="U100" s="117"/>
      <c r="V100" s="117"/>
      <c r="W100" s="117"/>
      <c r="X100" s="117"/>
      <c r="Y100" s="117"/>
      <c r="Z100" s="118"/>
      <c r="AA100" s="117"/>
      <c r="AB100" s="117"/>
      <c r="AC100" s="117"/>
      <c r="AD100" s="117"/>
      <c r="AE100" s="117"/>
      <c r="AF100" s="119"/>
      <c r="AG100" s="119"/>
      <c r="AH100" s="119"/>
      <c r="AI100" s="119"/>
      <c r="AJ100" s="119"/>
      <c r="AK100" s="152"/>
      <c r="AL100" s="152"/>
      <c r="AM100" s="152"/>
      <c r="AN100" s="152"/>
      <c r="AO100" s="119"/>
      <c r="AP100" s="200"/>
      <c r="AQ100" s="79"/>
      <c r="AR100" s="79"/>
      <c r="AS100" s="79"/>
      <c r="AT100" s="79"/>
    </row>
    <row r="101" spans="1:218" ht="16.5" x14ac:dyDescent="0.25">
      <c r="A101" s="124" t="s">
        <v>50</v>
      </c>
      <c r="B101" s="125"/>
      <c r="C101" s="125"/>
      <c r="D101" s="176">
        <v>1</v>
      </c>
      <c r="E101" s="176">
        <v>2</v>
      </c>
      <c r="F101" s="177">
        <v>3</v>
      </c>
      <c r="G101" s="127">
        <v>4</v>
      </c>
      <c r="H101" s="128">
        <v>19</v>
      </c>
      <c r="I101" s="128">
        <v>16</v>
      </c>
      <c r="J101" s="128">
        <v>16.899999999999999</v>
      </c>
      <c r="K101" s="128">
        <v>5</v>
      </c>
      <c r="L101" s="128">
        <v>7.5</v>
      </c>
      <c r="M101" s="128">
        <v>9</v>
      </c>
      <c r="N101" s="128">
        <v>8</v>
      </c>
      <c r="O101" s="128">
        <v>14</v>
      </c>
      <c r="P101" s="128">
        <v>20.399999999999999</v>
      </c>
      <c r="Q101" s="128">
        <v>14</v>
      </c>
      <c r="R101" s="128">
        <v>20</v>
      </c>
      <c r="S101" s="128">
        <v>27</v>
      </c>
      <c r="T101" s="127">
        <v>20</v>
      </c>
      <c r="U101" s="127">
        <v>30</v>
      </c>
      <c r="V101" s="127">
        <v>35</v>
      </c>
      <c r="W101" s="127">
        <v>14</v>
      </c>
      <c r="X101" s="127">
        <v>12.4</v>
      </c>
      <c r="Y101" s="127">
        <v>25</v>
      </c>
      <c r="Z101" s="178">
        <v>30</v>
      </c>
      <c r="AA101" s="127">
        <v>28.5</v>
      </c>
      <c r="AB101" s="127">
        <v>34.200000000000003</v>
      </c>
      <c r="AC101" s="127">
        <v>40</v>
      </c>
      <c r="AD101" s="127">
        <v>20</v>
      </c>
      <c r="AE101" s="127">
        <v>33.75</v>
      </c>
      <c r="AF101" s="179">
        <v>30.6</v>
      </c>
      <c r="AG101" s="179">
        <v>30.6</v>
      </c>
      <c r="AH101" s="179">
        <v>33.299999999999997</v>
      </c>
      <c r="AI101" s="179">
        <v>32.9</v>
      </c>
      <c r="AJ101" s="179">
        <v>32.9</v>
      </c>
      <c r="AK101" s="180">
        <v>32.200000000000003</v>
      </c>
      <c r="AL101" s="180">
        <v>32.200000000000003</v>
      </c>
      <c r="AM101" s="180">
        <f>AL101-AK101</f>
        <v>0</v>
      </c>
      <c r="AN101" s="180"/>
      <c r="AO101" s="181">
        <v>32.9</v>
      </c>
      <c r="AP101" s="182">
        <v>38</v>
      </c>
      <c r="AQ101" s="183">
        <f t="shared" ref="AQ101:AQ109" si="29">AVERAGE(AB101:AK101)</f>
        <v>32.045000000000002</v>
      </c>
      <c r="AR101" s="184" t="e">
        <f>AQ101/$AQ$91</f>
        <v>#DIV/0!</v>
      </c>
      <c r="AS101" s="79"/>
      <c r="AT101" s="79"/>
    </row>
    <row r="102" spans="1:218" ht="16.5" x14ac:dyDescent="0.25">
      <c r="A102" s="124" t="s">
        <v>51</v>
      </c>
      <c r="B102" s="125"/>
      <c r="C102" s="125"/>
      <c r="D102" s="176">
        <v>91</v>
      </c>
      <c r="E102" s="177">
        <v>109</v>
      </c>
      <c r="F102" s="176">
        <v>135</v>
      </c>
      <c r="G102" s="127">
        <v>156</v>
      </c>
      <c r="H102" s="128">
        <v>137.00899999999999</v>
      </c>
      <c r="I102" s="128">
        <v>127.00700000000001</v>
      </c>
      <c r="J102" s="128">
        <v>173.3</v>
      </c>
      <c r="K102" s="128">
        <v>155</v>
      </c>
      <c r="L102" s="128">
        <v>170</v>
      </c>
      <c r="M102" s="128">
        <v>225</v>
      </c>
      <c r="N102" s="128">
        <v>290</v>
      </c>
      <c r="O102" s="128">
        <v>473.5</v>
      </c>
      <c r="P102" s="128">
        <v>421.5</v>
      </c>
      <c r="Q102" s="128">
        <v>448.5</v>
      </c>
      <c r="R102" s="128">
        <v>526.4</v>
      </c>
      <c r="S102" s="128">
        <v>278</v>
      </c>
      <c r="T102" s="127">
        <v>498</v>
      </c>
      <c r="U102" s="127">
        <v>626</v>
      </c>
      <c r="V102" s="127">
        <v>605</v>
      </c>
      <c r="W102" s="127">
        <v>586</v>
      </c>
      <c r="X102" s="127">
        <v>515.20000000000005</v>
      </c>
      <c r="Y102" s="127">
        <v>592</v>
      </c>
      <c r="Z102" s="178">
        <v>650</v>
      </c>
      <c r="AA102" s="127">
        <v>638.4</v>
      </c>
      <c r="AB102" s="127">
        <v>644</v>
      </c>
      <c r="AC102" s="127">
        <v>675</v>
      </c>
      <c r="AD102" s="127">
        <v>666</v>
      </c>
      <c r="AE102" s="127">
        <v>628</v>
      </c>
      <c r="AF102" s="179">
        <v>630.75</v>
      </c>
      <c r="AG102" s="179">
        <v>633.9</v>
      </c>
      <c r="AH102" s="179">
        <v>627.29999999999995</v>
      </c>
      <c r="AI102" s="179">
        <v>672</v>
      </c>
      <c r="AJ102" s="179">
        <v>696</v>
      </c>
      <c r="AK102" s="180">
        <v>648.9</v>
      </c>
      <c r="AL102" s="180">
        <v>663.6</v>
      </c>
      <c r="AM102" s="180">
        <f t="shared" ref="AM102:AM109" si="30">AL102-AK102</f>
        <v>14.700000000000045</v>
      </c>
      <c r="AN102" s="180"/>
      <c r="AO102" s="181">
        <v>676.2</v>
      </c>
      <c r="AP102" s="182">
        <v>629</v>
      </c>
      <c r="AQ102" s="183">
        <f t="shared" si="29"/>
        <v>652.18499999999995</v>
      </c>
      <c r="AR102" s="184" t="e">
        <f t="shared" ref="AR102:AR109" si="31">AQ102/$AQ$91</f>
        <v>#DIV/0!</v>
      </c>
      <c r="AS102" s="79"/>
      <c r="AT102" s="79"/>
    </row>
    <row r="103" spans="1:218" ht="16.5" x14ac:dyDescent="0.25">
      <c r="A103" s="124" t="s">
        <v>52</v>
      </c>
      <c r="B103" s="125"/>
      <c r="C103" s="125"/>
      <c r="D103" s="176">
        <v>951</v>
      </c>
      <c r="E103" s="176">
        <v>295</v>
      </c>
      <c r="F103" s="177">
        <v>1349</v>
      </c>
      <c r="G103" s="127">
        <v>2150</v>
      </c>
      <c r="H103" s="128">
        <v>547.08000000000004</v>
      </c>
      <c r="I103" s="128">
        <v>1059.95</v>
      </c>
      <c r="J103" s="128">
        <v>1360</v>
      </c>
      <c r="K103" s="128">
        <v>815</v>
      </c>
      <c r="L103" s="128">
        <v>940</v>
      </c>
      <c r="M103" s="128">
        <v>1466</v>
      </c>
      <c r="N103" s="128">
        <v>985</v>
      </c>
      <c r="O103" s="128">
        <v>1153</v>
      </c>
      <c r="P103" s="128">
        <v>821.5</v>
      </c>
      <c r="Q103" s="128">
        <v>1050</v>
      </c>
      <c r="R103" s="128">
        <v>1455</v>
      </c>
      <c r="S103" s="128">
        <v>680</v>
      </c>
      <c r="T103" s="127">
        <v>930</v>
      </c>
      <c r="U103" s="127">
        <v>1950</v>
      </c>
      <c r="V103" s="127">
        <v>1900</v>
      </c>
      <c r="W103" s="127">
        <v>1902</v>
      </c>
      <c r="X103" s="127">
        <v>1461.5</v>
      </c>
      <c r="Y103" s="127">
        <v>1773</v>
      </c>
      <c r="Z103" s="178">
        <v>2310.8000000000002</v>
      </c>
      <c r="AA103" s="127">
        <v>2487.75</v>
      </c>
      <c r="AB103" s="127">
        <v>1708.5</v>
      </c>
      <c r="AC103" s="127">
        <v>1023</v>
      </c>
      <c r="AD103" s="127">
        <v>2252</v>
      </c>
      <c r="AE103" s="127">
        <v>1925</v>
      </c>
      <c r="AF103" s="179">
        <v>1758</v>
      </c>
      <c r="AG103" s="179">
        <v>2209</v>
      </c>
      <c r="AH103" s="179">
        <v>2542</v>
      </c>
      <c r="AI103" s="179">
        <v>2547.1999999999998</v>
      </c>
      <c r="AJ103" s="179">
        <v>2686.7</v>
      </c>
      <c r="AK103" s="180">
        <v>1992</v>
      </c>
      <c r="AL103" s="180">
        <v>2158</v>
      </c>
      <c r="AM103" s="180">
        <f t="shared" si="30"/>
        <v>166</v>
      </c>
      <c r="AN103" s="180"/>
      <c r="AO103" s="181">
        <v>2484</v>
      </c>
      <c r="AP103" s="182">
        <v>2359.5</v>
      </c>
      <c r="AQ103" s="183">
        <f t="shared" si="29"/>
        <v>2064.34</v>
      </c>
      <c r="AR103" s="184" t="e">
        <f t="shared" si="31"/>
        <v>#DIV/0!</v>
      </c>
      <c r="AS103" s="79"/>
      <c r="AT103" s="79"/>
    </row>
    <row r="104" spans="1:218" ht="16.5" x14ac:dyDescent="0.25">
      <c r="A104" s="124" t="s">
        <v>53</v>
      </c>
      <c r="B104" s="125"/>
      <c r="C104" s="125"/>
      <c r="D104" s="201">
        <v>21</v>
      </c>
      <c r="E104" s="202">
        <v>32</v>
      </c>
      <c r="F104" s="201">
        <v>39</v>
      </c>
      <c r="G104" s="127">
        <v>46</v>
      </c>
      <c r="H104" s="128">
        <v>30.006</v>
      </c>
      <c r="I104" s="128">
        <v>69</v>
      </c>
      <c r="J104" s="128">
        <v>29</v>
      </c>
      <c r="K104" s="128">
        <v>20</v>
      </c>
      <c r="L104" s="128">
        <v>20</v>
      </c>
      <c r="M104" s="128">
        <v>26</v>
      </c>
      <c r="N104" s="128">
        <v>26</v>
      </c>
      <c r="O104" s="128">
        <v>33.6</v>
      </c>
      <c r="P104" s="128">
        <v>35.799999999999997</v>
      </c>
      <c r="Q104" s="128">
        <v>61.6</v>
      </c>
      <c r="R104" s="128">
        <v>68.900000000000006</v>
      </c>
      <c r="S104" s="128">
        <v>55</v>
      </c>
      <c r="T104" s="127">
        <v>67.599999999999994</v>
      </c>
      <c r="U104" s="127">
        <v>70</v>
      </c>
      <c r="V104" s="127">
        <v>76.5</v>
      </c>
      <c r="W104" s="127">
        <v>66</v>
      </c>
      <c r="X104" s="127">
        <v>57.6</v>
      </c>
      <c r="Y104" s="127">
        <v>75</v>
      </c>
      <c r="Z104" s="178">
        <v>90</v>
      </c>
      <c r="AA104" s="127">
        <v>97.6</v>
      </c>
      <c r="AB104" s="127">
        <v>84</v>
      </c>
      <c r="AC104" s="127">
        <v>66</v>
      </c>
      <c r="AD104" s="127">
        <v>66.5</v>
      </c>
      <c r="AE104" s="127">
        <v>71.5</v>
      </c>
      <c r="AF104" s="179">
        <v>69.75</v>
      </c>
      <c r="AG104" s="179">
        <v>119</v>
      </c>
      <c r="AH104" s="179">
        <v>133.19999999999999</v>
      </c>
      <c r="AI104" s="179">
        <v>157.85</v>
      </c>
      <c r="AJ104" s="179">
        <v>192.5</v>
      </c>
      <c r="AK104" s="180">
        <v>191.7</v>
      </c>
      <c r="AL104" s="180">
        <v>197.1</v>
      </c>
      <c r="AM104" s="180">
        <f t="shared" si="30"/>
        <v>5.4000000000000057</v>
      </c>
      <c r="AN104" s="180"/>
      <c r="AO104" s="181">
        <v>232.4</v>
      </c>
      <c r="AP104" s="182">
        <v>270</v>
      </c>
      <c r="AQ104" s="183">
        <f t="shared" si="29"/>
        <v>115.2</v>
      </c>
      <c r="AR104" s="184" t="e">
        <f t="shared" si="31"/>
        <v>#DIV/0!</v>
      </c>
      <c r="AS104" s="79"/>
      <c r="AT104" s="79"/>
    </row>
    <row r="105" spans="1:218" ht="16.5" x14ac:dyDescent="0.25">
      <c r="A105" s="124" t="s">
        <v>54</v>
      </c>
      <c r="B105" s="125"/>
      <c r="C105" s="125"/>
      <c r="D105" s="201">
        <v>234</v>
      </c>
      <c r="E105" s="201">
        <v>183</v>
      </c>
      <c r="F105" s="202">
        <v>220</v>
      </c>
      <c r="G105" s="127">
        <v>163</v>
      </c>
      <c r="H105" s="128">
        <v>134.99299999999999</v>
      </c>
      <c r="I105" s="128">
        <v>182.99</v>
      </c>
      <c r="J105" s="128">
        <v>218</v>
      </c>
      <c r="K105" s="128">
        <v>158</v>
      </c>
      <c r="L105" s="128">
        <v>141</v>
      </c>
      <c r="M105" s="128">
        <v>179</v>
      </c>
      <c r="N105" s="128">
        <v>171.5</v>
      </c>
      <c r="O105" s="128">
        <v>255</v>
      </c>
      <c r="P105" s="128">
        <v>177.6</v>
      </c>
      <c r="Q105" s="128">
        <v>215</v>
      </c>
      <c r="R105" s="128">
        <v>230</v>
      </c>
      <c r="S105" s="128">
        <v>135</v>
      </c>
      <c r="T105" s="127">
        <v>169.2</v>
      </c>
      <c r="U105" s="127">
        <v>252</v>
      </c>
      <c r="V105" s="127">
        <v>273</v>
      </c>
      <c r="W105" s="127">
        <v>252</v>
      </c>
      <c r="X105" s="127">
        <v>235</v>
      </c>
      <c r="Y105" s="127">
        <v>270</v>
      </c>
      <c r="Z105" s="178">
        <v>315</v>
      </c>
      <c r="AA105" s="127">
        <v>292.5</v>
      </c>
      <c r="AB105" s="127">
        <v>283.5</v>
      </c>
      <c r="AC105" s="127">
        <v>307</v>
      </c>
      <c r="AD105" s="127">
        <v>390</v>
      </c>
      <c r="AE105" s="127">
        <v>380</v>
      </c>
      <c r="AF105" s="179">
        <v>399.6</v>
      </c>
      <c r="AG105" s="179">
        <v>434.5</v>
      </c>
      <c r="AH105" s="179">
        <v>451</v>
      </c>
      <c r="AI105" s="179">
        <v>489.7</v>
      </c>
      <c r="AJ105" s="179">
        <v>533</v>
      </c>
      <c r="AK105" s="180">
        <v>576.20000000000005</v>
      </c>
      <c r="AL105" s="180">
        <v>582.9</v>
      </c>
      <c r="AM105" s="180">
        <f t="shared" si="30"/>
        <v>6.6999999999999318</v>
      </c>
      <c r="AN105" s="180"/>
      <c r="AO105" s="181">
        <v>600.6</v>
      </c>
      <c r="AP105" s="182">
        <v>630</v>
      </c>
      <c r="AQ105" s="183">
        <f t="shared" si="29"/>
        <v>424.45</v>
      </c>
      <c r="AR105" s="184" t="e">
        <f t="shared" si="31"/>
        <v>#DIV/0!</v>
      </c>
      <c r="AS105" s="79"/>
      <c r="AT105" s="79"/>
    </row>
    <row r="106" spans="1:218" ht="16.5" x14ac:dyDescent="0.25">
      <c r="A106" s="124" t="s">
        <v>55</v>
      </c>
      <c r="B106" s="125"/>
      <c r="C106" s="125"/>
      <c r="D106" s="176">
        <v>1700</v>
      </c>
      <c r="E106" s="177">
        <v>885</v>
      </c>
      <c r="F106" s="176">
        <v>1876</v>
      </c>
      <c r="G106" s="127">
        <v>2116</v>
      </c>
      <c r="H106" s="128">
        <v>868.17200000000003</v>
      </c>
      <c r="I106" s="128">
        <v>1204.1279999999999</v>
      </c>
      <c r="J106" s="128">
        <v>1200</v>
      </c>
      <c r="K106" s="128">
        <v>825</v>
      </c>
      <c r="L106" s="128">
        <v>950</v>
      </c>
      <c r="M106" s="128">
        <v>1305</v>
      </c>
      <c r="N106" s="128">
        <v>900</v>
      </c>
      <c r="O106" s="128">
        <v>1162.5</v>
      </c>
      <c r="P106" s="128">
        <v>907.5</v>
      </c>
      <c r="Q106" s="128">
        <v>1164</v>
      </c>
      <c r="R106" s="128">
        <v>1673.2</v>
      </c>
      <c r="S106" s="128">
        <v>850</v>
      </c>
      <c r="T106" s="127">
        <v>770</v>
      </c>
      <c r="U106" s="127">
        <v>1400</v>
      </c>
      <c r="V106" s="127">
        <v>1580</v>
      </c>
      <c r="W106" s="127">
        <v>1375</v>
      </c>
      <c r="X106" s="127">
        <v>1290</v>
      </c>
      <c r="Y106" s="127">
        <v>1625</v>
      </c>
      <c r="Z106" s="178">
        <v>1985</v>
      </c>
      <c r="AA106" s="127">
        <v>1875</v>
      </c>
      <c r="AB106" s="127">
        <v>1605.3</v>
      </c>
      <c r="AC106" s="127">
        <v>1567</v>
      </c>
      <c r="AD106" s="127">
        <v>2342.5</v>
      </c>
      <c r="AE106" s="127">
        <v>2005</v>
      </c>
      <c r="AF106" s="179">
        <v>1977.3</v>
      </c>
      <c r="AG106" s="179">
        <v>2347.5</v>
      </c>
      <c r="AH106" s="179">
        <v>2820</v>
      </c>
      <c r="AI106" s="179">
        <v>2537.5</v>
      </c>
      <c r="AJ106" s="179">
        <v>2587.1999999999998</v>
      </c>
      <c r="AK106" s="180">
        <v>2490</v>
      </c>
      <c r="AL106" s="180">
        <v>2520</v>
      </c>
      <c r="AM106" s="180">
        <f t="shared" si="30"/>
        <v>30</v>
      </c>
      <c r="AN106" s="180"/>
      <c r="AO106" s="181">
        <v>2950.3</v>
      </c>
      <c r="AP106" s="182">
        <v>2612.8000000000002</v>
      </c>
      <c r="AQ106" s="183">
        <f t="shared" si="29"/>
        <v>2227.9299999999998</v>
      </c>
      <c r="AR106" s="184" t="e">
        <f t="shared" si="31"/>
        <v>#DIV/0!</v>
      </c>
      <c r="AS106" s="79"/>
      <c r="AT106" s="79"/>
    </row>
    <row r="107" spans="1:218" ht="16.5" x14ac:dyDescent="0.25">
      <c r="A107" s="124" t="s">
        <v>56</v>
      </c>
      <c r="B107" s="125"/>
      <c r="C107" s="125"/>
      <c r="D107" s="201">
        <v>25</v>
      </c>
      <c r="E107" s="202">
        <v>27</v>
      </c>
      <c r="F107" s="201">
        <v>24</v>
      </c>
      <c r="G107" s="127">
        <v>17</v>
      </c>
      <c r="H107" s="128">
        <v>7.0019999999999998</v>
      </c>
      <c r="I107" s="128">
        <v>12</v>
      </c>
      <c r="J107" s="128">
        <v>15.8</v>
      </c>
      <c r="K107" s="128">
        <v>8.1</v>
      </c>
      <c r="L107" s="128">
        <v>7</v>
      </c>
      <c r="M107" s="128">
        <v>10</v>
      </c>
      <c r="N107" s="128">
        <v>21</v>
      </c>
      <c r="O107" s="128">
        <v>16.5</v>
      </c>
      <c r="P107" s="128">
        <v>22.1</v>
      </c>
      <c r="Q107" s="128">
        <v>20</v>
      </c>
      <c r="R107" s="128">
        <v>26</v>
      </c>
      <c r="S107" s="128">
        <v>15.6</v>
      </c>
      <c r="T107" s="127">
        <v>35.200000000000003</v>
      </c>
      <c r="U107" s="127">
        <v>60</v>
      </c>
      <c r="V107" s="127">
        <v>75</v>
      </c>
      <c r="W107" s="127">
        <v>80</v>
      </c>
      <c r="X107" s="127">
        <v>48</v>
      </c>
      <c r="Y107" s="127">
        <v>99</v>
      </c>
      <c r="Z107" s="178">
        <v>138</v>
      </c>
      <c r="AA107" s="127">
        <v>124</v>
      </c>
      <c r="AB107" s="127">
        <v>124</v>
      </c>
      <c r="AC107" s="127">
        <v>132</v>
      </c>
      <c r="AD107" s="127">
        <v>192</v>
      </c>
      <c r="AE107" s="127">
        <v>141.69999999999999</v>
      </c>
      <c r="AF107" s="179">
        <v>117</v>
      </c>
      <c r="AG107" s="179">
        <v>126</v>
      </c>
      <c r="AH107" s="179">
        <v>172.2</v>
      </c>
      <c r="AI107" s="179">
        <v>202.5</v>
      </c>
      <c r="AJ107" s="179">
        <v>186.96</v>
      </c>
      <c r="AK107" s="180">
        <v>120</v>
      </c>
      <c r="AL107" s="180">
        <v>121.5</v>
      </c>
      <c r="AM107" s="180">
        <f t="shared" si="30"/>
        <v>1.5</v>
      </c>
      <c r="AN107" s="180"/>
      <c r="AO107" s="181">
        <v>159.1</v>
      </c>
      <c r="AP107" s="182">
        <v>160</v>
      </c>
      <c r="AQ107" s="183">
        <f t="shared" si="29"/>
        <v>151.43600000000001</v>
      </c>
      <c r="AR107" s="184" t="e">
        <f t="shared" si="31"/>
        <v>#DIV/0!</v>
      </c>
      <c r="AS107" s="79"/>
      <c r="AT107" s="79"/>
    </row>
    <row r="108" spans="1:218" ht="16.5" x14ac:dyDescent="0.25">
      <c r="A108" s="124" t="s">
        <v>57</v>
      </c>
      <c r="B108" s="125"/>
      <c r="C108" s="125"/>
      <c r="D108" s="201">
        <v>292</v>
      </c>
      <c r="E108" s="202">
        <v>99</v>
      </c>
      <c r="F108" s="201">
        <v>276</v>
      </c>
      <c r="G108" s="127">
        <v>460</v>
      </c>
      <c r="H108" s="128">
        <v>178.048</v>
      </c>
      <c r="I108" s="128">
        <v>273.97800000000001</v>
      </c>
      <c r="J108" s="128">
        <v>210</v>
      </c>
      <c r="K108" s="128">
        <v>212.5</v>
      </c>
      <c r="L108" s="128">
        <v>166.5</v>
      </c>
      <c r="M108" s="128">
        <v>215</v>
      </c>
      <c r="N108" s="128">
        <v>160</v>
      </c>
      <c r="O108" s="128">
        <v>247.5</v>
      </c>
      <c r="P108" s="128">
        <v>153.5</v>
      </c>
      <c r="Q108" s="128">
        <v>185.5</v>
      </c>
      <c r="R108" s="128">
        <v>232.3</v>
      </c>
      <c r="S108" s="128">
        <v>80</v>
      </c>
      <c r="T108" s="127">
        <v>80</v>
      </c>
      <c r="U108" s="127">
        <v>168</v>
      </c>
      <c r="V108" s="127">
        <v>175.5</v>
      </c>
      <c r="W108" s="127">
        <v>192</v>
      </c>
      <c r="X108" s="127">
        <v>180.3</v>
      </c>
      <c r="Y108" s="127">
        <v>200</v>
      </c>
      <c r="Z108" s="178">
        <v>230</v>
      </c>
      <c r="AA108" s="127">
        <v>291.25</v>
      </c>
      <c r="AB108" s="127">
        <v>292.5</v>
      </c>
      <c r="AC108" s="127">
        <v>235</v>
      </c>
      <c r="AD108" s="127">
        <v>414</v>
      </c>
      <c r="AE108" s="127">
        <v>356.5</v>
      </c>
      <c r="AF108" s="179">
        <v>348</v>
      </c>
      <c r="AG108" s="179">
        <v>330</v>
      </c>
      <c r="AH108" s="179">
        <v>380</v>
      </c>
      <c r="AI108" s="179">
        <v>403.2</v>
      </c>
      <c r="AJ108" s="179">
        <v>390</v>
      </c>
      <c r="AK108" s="180">
        <v>415.5</v>
      </c>
      <c r="AL108" s="180">
        <v>421.6</v>
      </c>
      <c r="AM108" s="180">
        <f t="shared" si="30"/>
        <v>6.1000000000000227</v>
      </c>
      <c r="AN108" s="180"/>
      <c r="AO108" s="181">
        <v>453.15</v>
      </c>
      <c r="AP108" s="182">
        <v>461.5</v>
      </c>
      <c r="AQ108" s="183">
        <f t="shared" si="29"/>
        <v>356.46999999999997</v>
      </c>
      <c r="AR108" s="184" t="e">
        <f t="shared" si="31"/>
        <v>#DIV/0!</v>
      </c>
      <c r="AS108" s="79"/>
      <c r="AT108" s="79"/>
    </row>
    <row r="109" spans="1:218" ht="16.5" x14ac:dyDescent="0.25">
      <c r="A109" s="124" t="s">
        <v>58</v>
      </c>
      <c r="B109" s="125"/>
      <c r="C109" s="125"/>
      <c r="D109" s="203">
        <v>681</v>
      </c>
      <c r="E109" s="203">
        <v>72</v>
      </c>
      <c r="F109" s="204">
        <v>739</v>
      </c>
      <c r="G109" s="127">
        <v>1196</v>
      </c>
      <c r="H109" s="128">
        <v>365.04</v>
      </c>
      <c r="I109" s="128">
        <v>912.94500000000005</v>
      </c>
      <c r="J109" s="128">
        <v>1150</v>
      </c>
      <c r="K109" s="128">
        <v>545.4</v>
      </c>
      <c r="L109" s="128">
        <v>458</v>
      </c>
      <c r="M109" s="128">
        <v>885</v>
      </c>
      <c r="N109" s="128">
        <v>665</v>
      </c>
      <c r="O109" s="128">
        <v>838.75</v>
      </c>
      <c r="P109" s="128">
        <v>466</v>
      </c>
      <c r="Q109" s="128">
        <v>518.4</v>
      </c>
      <c r="R109" s="128">
        <v>677.5</v>
      </c>
      <c r="S109" s="128">
        <v>310</v>
      </c>
      <c r="T109" s="127">
        <v>240</v>
      </c>
      <c r="U109" s="127">
        <v>664</v>
      </c>
      <c r="V109" s="127">
        <v>555</v>
      </c>
      <c r="W109" s="127">
        <v>518</v>
      </c>
      <c r="X109" s="127">
        <v>508</v>
      </c>
      <c r="Y109" s="127">
        <v>558</v>
      </c>
      <c r="Z109" s="178">
        <v>455</v>
      </c>
      <c r="AA109" s="127">
        <v>705</v>
      </c>
      <c r="AB109" s="127">
        <v>444</v>
      </c>
      <c r="AC109" s="127">
        <v>325</v>
      </c>
      <c r="AD109" s="127">
        <v>561</v>
      </c>
      <c r="AE109" s="127">
        <v>428.55</v>
      </c>
      <c r="AF109" s="179">
        <v>399</v>
      </c>
      <c r="AG109" s="179">
        <v>522</v>
      </c>
      <c r="AH109" s="179">
        <v>556</v>
      </c>
      <c r="AI109" s="179">
        <v>554.6</v>
      </c>
      <c r="AJ109" s="179">
        <v>590</v>
      </c>
      <c r="AK109" s="180">
        <v>328.5</v>
      </c>
      <c r="AL109" s="180">
        <v>360</v>
      </c>
      <c r="AM109" s="180">
        <f t="shared" si="30"/>
        <v>31.5</v>
      </c>
      <c r="AN109" s="180"/>
      <c r="AO109" s="181">
        <v>468.75</v>
      </c>
      <c r="AP109" s="182">
        <v>456</v>
      </c>
      <c r="AQ109" s="183">
        <f t="shared" si="29"/>
        <v>470.86499999999995</v>
      </c>
      <c r="AR109" s="184" t="e">
        <f t="shared" si="31"/>
        <v>#DIV/0!</v>
      </c>
      <c r="AS109" s="79"/>
      <c r="AT109" s="79"/>
    </row>
    <row r="110" spans="1:218" ht="16.5" x14ac:dyDescent="0.25">
      <c r="A110" s="114"/>
      <c r="B110" s="114"/>
      <c r="C110" s="114"/>
      <c r="D110" s="114"/>
      <c r="E110" s="114"/>
      <c r="F110" s="114"/>
      <c r="G110" s="127" t="s">
        <v>59</v>
      </c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5"/>
      <c r="U110" s="115"/>
      <c r="V110" s="115"/>
      <c r="W110" s="115"/>
      <c r="X110" s="115"/>
      <c r="Y110" s="115"/>
      <c r="Z110" s="129"/>
      <c r="AA110" s="115"/>
      <c r="AB110" s="115"/>
      <c r="AC110" s="115"/>
      <c r="AD110" s="115"/>
      <c r="AE110" s="115"/>
      <c r="AF110" s="122"/>
      <c r="AG110" s="122"/>
      <c r="AH110" s="122"/>
      <c r="AI110" s="122"/>
      <c r="AJ110" s="122"/>
      <c r="AK110" s="120"/>
      <c r="AL110" s="120"/>
      <c r="AM110" s="120"/>
      <c r="AN110" s="120"/>
      <c r="AO110" s="122"/>
      <c r="AP110" s="182"/>
      <c r="AQ110" s="183"/>
      <c r="AR110" s="87"/>
      <c r="AS110" s="79"/>
      <c r="AT110" s="79"/>
    </row>
    <row r="111" spans="1:218" ht="16.5" x14ac:dyDescent="0.25">
      <c r="A111" s="132" t="s">
        <v>60</v>
      </c>
      <c r="B111" s="132"/>
      <c r="C111" s="132"/>
      <c r="D111" s="133">
        <f>SUM(D101:D109)</f>
        <v>3996</v>
      </c>
      <c r="E111" s="133">
        <f>SUM(E101:E109)</f>
        <v>1704</v>
      </c>
      <c r="F111" s="133">
        <f>SUM(F101:F109)</f>
        <v>4661</v>
      </c>
      <c r="G111" s="133">
        <f>SUM(G101:G109)</f>
        <v>6308</v>
      </c>
      <c r="H111" s="134">
        <f>SUM(H101:H109)</f>
        <v>2286.35</v>
      </c>
      <c r="I111" s="134">
        <f t="shared" ref="I111:Q111" si="32">SUM(I101:I109)</f>
        <v>3857.998</v>
      </c>
      <c r="J111" s="134">
        <f t="shared" si="32"/>
        <v>4373</v>
      </c>
      <c r="K111" s="134">
        <f t="shared" si="32"/>
        <v>2744</v>
      </c>
      <c r="L111" s="134">
        <f t="shared" si="32"/>
        <v>2860</v>
      </c>
      <c r="M111" s="134">
        <f t="shared" si="32"/>
        <v>4320</v>
      </c>
      <c r="N111" s="134">
        <f t="shared" si="32"/>
        <v>3226.5</v>
      </c>
      <c r="O111" s="134">
        <f t="shared" si="32"/>
        <v>4194.3500000000004</v>
      </c>
      <c r="P111" s="134">
        <f t="shared" si="32"/>
        <v>3025.9</v>
      </c>
      <c r="Q111" s="134">
        <f t="shared" si="32"/>
        <v>3677</v>
      </c>
      <c r="R111" s="134">
        <f t="shared" ref="R111:W111" si="33">SUM(R101:R109)</f>
        <v>4909.3</v>
      </c>
      <c r="S111" s="134">
        <f t="shared" si="33"/>
        <v>2430.6</v>
      </c>
      <c r="T111" s="135">
        <f t="shared" si="33"/>
        <v>2810</v>
      </c>
      <c r="U111" s="135">
        <f t="shared" si="33"/>
        <v>5220</v>
      </c>
      <c r="V111" s="205">
        <f t="shared" si="33"/>
        <v>5275</v>
      </c>
      <c r="W111" s="205">
        <f t="shared" si="33"/>
        <v>4985</v>
      </c>
      <c r="X111" s="205">
        <f t="shared" ref="X111:AE111" si="34">SUM(X101:X109)</f>
        <v>4308</v>
      </c>
      <c r="Y111" s="205">
        <f t="shared" si="34"/>
        <v>5217</v>
      </c>
      <c r="Z111" s="206">
        <f t="shared" si="34"/>
        <v>6203.8</v>
      </c>
      <c r="AA111" s="205">
        <f t="shared" si="34"/>
        <v>6540</v>
      </c>
      <c r="AB111" s="205">
        <f t="shared" si="34"/>
        <v>5220</v>
      </c>
      <c r="AC111" s="205">
        <f t="shared" si="34"/>
        <v>4370</v>
      </c>
      <c r="AD111" s="205">
        <f t="shared" si="34"/>
        <v>6904</v>
      </c>
      <c r="AE111" s="205">
        <f t="shared" si="34"/>
        <v>5970</v>
      </c>
      <c r="AF111" s="207">
        <f t="shared" ref="AF111:AN111" si="35">SUM(AF101:AF109)</f>
        <v>5730</v>
      </c>
      <c r="AG111" s="207">
        <f t="shared" si="35"/>
        <v>6752.5</v>
      </c>
      <c r="AH111" s="207">
        <f t="shared" si="35"/>
        <v>7714.9999999999991</v>
      </c>
      <c r="AI111" s="207">
        <f t="shared" si="35"/>
        <v>7597.45</v>
      </c>
      <c r="AJ111" s="207">
        <f t="shared" si="35"/>
        <v>7895.26</v>
      </c>
      <c r="AK111" s="208">
        <f t="shared" si="35"/>
        <v>6795</v>
      </c>
      <c r="AL111" s="208">
        <f t="shared" si="35"/>
        <v>7056.9000000000005</v>
      </c>
      <c r="AM111" s="208">
        <f t="shared" si="35"/>
        <v>261.89999999999998</v>
      </c>
      <c r="AN111" s="208">
        <f t="shared" si="35"/>
        <v>0</v>
      </c>
      <c r="AO111" s="207">
        <f>SUM(AO101:AO109)</f>
        <v>8057.4</v>
      </c>
      <c r="AP111" s="209">
        <f>SUM(AP101:AP109)</f>
        <v>7616.8</v>
      </c>
      <c r="AQ111" s="183">
        <f>AVERAGE(AB111:AK111)</f>
        <v>6494.9210000000003</v>
      </c>
      <c r="AR111" s="85"/>
      <c r="AS111" s="85"/>
      <c r="AT111" s="85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</row>
    <row r="112" spans="1:218" ht="16.5" x14ac:dyDescent="0.25">
      <c r="A112" s="141"/>
      <c r="B112" s="141"/>
      <c r="C112" s="141"/>
      <c r="D112" s="141"/>
      <c r="E112" s="141"/>
      <c r="F112" s="141"/>
      <c r="G112" s="142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2"/>
      <c r="U112" s="142"/>
      <c r="V112" s="142"/>
      <c r="W112" s="142"/>
      <c r="X112" s="142"/>
      <c r="Y112" s="142"/>
      <c r="Z112" s="144"/>
      <c r="AA112" s="142"/>
      <c r="AB112" s="142"/>
      <c r="AC112" s="142"/>
      <c r="AD112" s="142"/>
      <c r="AE112" s="142"/>
      <c r="AF112" s="112"/>
      <c r="AG112" s="112"/>
      <c r="AH112" s="145"/>
      <c r="AI112" s="145"/>
      <c r="AJ112" s="145"/>
      <c r="AK112" s="110"/>
      <c r="AL112" s="110"/>
      <c r="AM112" s="110"/>
      <c r="AN112" s="110"/>
      <c r="AO112" s="122"/>
      <c r="AP112" s="192"/>
      <c r="AQ112" s="79"/>
      <c r="AR112" s="79"/>
      <c r="AS112" s="79"/>
      <c r="AT112" s="79"/>
    </row>
    <row r="113" spans="1:46" ht="16.5" x14ac:dyDescent="0.25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146"/>
      <c r="U113" s="146"/>
      <c r="V113" s="146"/>
      <c r="W113" s="146"/>
      <c r="X113" s="146"/>
      <c r="Y113" s="146"/>
      <c r="Z113" s="196"/>
      <c r="AA113" s="146"/>
      <c r="AB113" s="146"/>
      <c r="AC113" s="146"/>
      <c r="AD113" s="146"/>
      <c r="AE113" s="146"/>
      <c r="AF113" s="147"/>
      <c r="AG113" s="147"/>
      <c r="AH113" s="147"/>
      <c r="AI113" s="82"/>
      <c r="AJ113" s="82"/>
      <c r="AK113" s="82"/>
      <c r="AL113" s="148">
        <f>AVERAGE(AF111:AJ111)</f>
        <v>7138.0419999999995</v>
      </c>
      <c r="AM113" s="149" t="s">
        <v>61</v>
      </c>
      <c r="AN113" s="82"/>
      <c r="AO113" s="151">
        <f>AVERAGE(AH111:AO111)</f>
        <v>5672.3637500000004</v>
      </c>
      <c r="AP113" s="210" t="s">
        <v>189</v>
      </c>
      <c r="AQ113" s="79"/>
      <c r="AR113" s="79"/>
      <c r="AS113" s="79"/>
      <c r="AT113" s="79"/>
    </row>
    <row r="114" spans="1:46" ht="16.5" x14ac:dyDescent="0.25">
      <c r="A114" s="79" t="s">
        <v>75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146"/>
      <c r="U114" s="146"/>
      <c r="V114" s="146"/>
      <c r="W114" s="146"/>
      <c r="X114" s="146"/>
      <c r="Y114" s="146"/>
      <c r="Z114" s="196"/>
      <c r="AA114" s="146"/>
      <c r="AB114" s="146"/>
      <c r="AC114" s="146"/>
      <c r="AD114" s="146"/>
      <c r="AE114" s="146"/>
      <c r="AF114" s="147"/>
      <c r="AG114" s="147"/>
      <c r="AH114" s="147"/>
      <c r="AI114" s="82"/>
      <c r="AJ114" s="82"/>
      <c r="AK114" s="82"/>
      <c r="AL114" s="147"/>
      <c r="AM114" s="158"/>
      <c r="AN114" s="82"/>
      <c r="AO114" s="151">
        <f>AVERAGE(AC111:AO111)</f>
        <v>5777.3392307692302</v>
      </c>
      <c r="AP114" s="210" t="s">
        <v>190</v>
      </c>
      <c r="AQ114" s="79"/>
      <c r="AR114" s="79"/>
      <c r="AS114" s="79"/>
      <c r="AT114" s="79"/>
    </row>
    <row r="115" spans="1:46" ht="16.5" x14ac:dyDescent="0.2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146"/>
      <c r="U115" s="146"/>
      <c r="V115" s="146"/>
      <c r="W115" s="146"/>
      <c r="X115" s="146"/>
      <c r="Y115" s="146"/>
      <c r="Z115" s="196"/>
      <c r="AA115" s="146"/>
      <c r="AB115" s="146"/>
      <c r="AC115" s="146"/>
      <c r="AD115" s="146"/>
      <c r="AE115" s="146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83"/>
      <c r="AQ115" s="79"/>
      <c r="AR115" s="79"/>
      <c r="AS115" s="79"/>
      <c r="AT115" s="79"/>
    </row>
    <row r="116" spans="1:46" ht="16.5" x14ac:dyDescent="0.25">
      <c r="A116" s="85" t="s">
        <v>78</v>
      </c>
      <c r="B116" s="85"/>
      <c r="C116" s="85"/>
      <c r="D116" s="85"/>
      <c r="E116" s="85"/>
      <c r="F116" s="85"/>
      <c r="G116" s="85"/>
      <c r="H116" s="85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194"/>
      <c r="U116" s="194"/>
      <c r="V116" s="194"/>
      <c r="W116" s="194"/>
      <c r="X116" s="194"/>
      <c r="Y116" s="194"/>
      <c r="Z116" s="195"/>
      <c r="AA116" s="146"/>
      <c r="AB116" s="146"/>
      <c r="AC116" s="146"/>
      <c r="AD116" s="146"/>
      <c r="AE116" s="146"/>
      <c r="AF116" s="147"/>
      <c r="AG116" s="147"/>
      <c r="AH116" s="147"/>
      <c r="AI116" s="82"/>
      <c r="AJ116" s="82"/>
      <c r="AK116" s="82"/>
      <c r="AL116" s="147"/>
      <c r="AM116" s="158"/>
      <c r="AN116" s="82"/>
      <c r="AO116" s="82"/>
      <c r="AP116" s="83"/>
      <c r="AQ116" s="79"/>
      <c r="AR116" s="79"/>
      <c r="AS116" s="79"/>
      <c r="AT116" s="79"/>
    </row>
    <row r="117" spans="1:46" ht="16.5" x14ac:dyDescent="0.25">
      <c r="A117" s="86" t="s">
        <v>79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90"/>
      <c r="AG117" s="90"/>
      <c r="AH117" s="90"/>
      <c r="AI117" s="90"/>
      <c r="AJ117" s="90"/>
      <c r="AK117" s="82"/>
      <c r="AL117" s="82"/>
      <c r="AM117" s="82"/>
      <c r="AN117" s="82"/>
      <c r="AO117" s="159"/>
      <c r="AP117" s="83"/>
      <c r="AQ117" s="79"/>
      <c r="AR117" s="79"/>
      <c r="AS117" s="79"/>
      <c r="AT117" s="79"/>
    </row>
    <row r="118" spans="1:46" ht="16.5" x14ac:dyDescent="0.25">
      <c r="A118" s="117"/>
      <c r="B118" s="94" t="s">
        <v>6</v>
      </c>
      <c r="C118" s="94" t="s">
        <v>7</v>
      </c>
      <c r="D118" s="95" t="s">
        <v>8</v>
      </c>
      <c r="E118" s="95" t="s">
        <v>9</v>
      </c>
      <c r="F118" s="95" t="s">
        <v>10</v>
      </c>
      <c r="G118" s="96" t="s">
        <v>11</v>
      </c>
      <c r="H118" s="97" t="s">
        <v>12</v>
      </c>
      <c r="I118" s="97" t="s">
        <v>13</v>
      </c>
      <c r="J118" s="97" t="s">
        <v>14</v>
      </c>
      <c r="K118" s="97" t="s">
        <v>15</v>
      </c>
      <c r="L118" s="98" t="s">
        <v>16</v>
      </c>
      <c r="M118" s="98" t="s">
        <v>17</v>
      </c>
      <c r="N118" s="98" t="s">
        <v>18</v>
      </c>
      <c r="O118" s="98" t="s">
        <v>19</v>
      </c>
      <c r="P118" s="98" t="s">
        <v>20</v>
      </c>
      <c r="Q118" s="98" t="s">
        <v>21</v>
      </c>
      <c r="R118" s="98" t="s">
        <v>22</v>
      </c>
      <c r="S118" s="98" t="s">
        <v>23</v>
      </c>
      <c r="T118" s="98" t="s">
        <v>24</v>
      </c>
      <c r="U118" s="98" t="s">
        <v>25</v>
      </c>
      <c r="V118" s="98" t="s">
        <v>26</v>
      </c>
      <c r="W118" s="98" t="s">
        <v>27</v>
      </c>
      <c r="X118" s="98" t="s">
        <v>28</v>
      </c>
      <c r="Y118" s="98" t="s">
        <v>29</v>
      </c>
      <c r="Z118" s="99" t="s">
        <v>30</v>
      </c>
      <c r="AA118" s="98" t="s">
        <v>31</v>
      </c>
      <c r="AB118" s="98" t="s">
        <v>32</v>
      </c>
      <c r="AC118" s="98" t="s">
        <v>33</v>
      </c>
      <c r="AD118" s="98" t="s">
        <v>34</v>
      </c>
      <c r="AE118" s="98" t="s">
        <v>35</v>
      </c>
      <c r="AF118" s="98" t="s">
        <v>36</v>
      </c>
      <c r="AG118" s="98" t="s">
        <v>37</v>
      </c>
      <c r="AH118" s="98" t="s">
        <v>38</v>
      </c>
      <c r="AI118" s="98" t="s">
        <v>39</v>
      </c>
      <c r="AJ118" s="102" t="s">
        <v>40</v>
      </c>
      <c r="AK118" s="100" t="s">
        <v>41</v>
      </c>
      <c r="AL118" s="211" t="s">
        <v>80</v>
      </c>
      <c r="AM118" s="211" t="s">
        <v>81</v>
      </c>
      <c r="AN118" s="211" t="s">
        <v>82</v>
      </c>
      <c r="AO118" s="102" t="s">
        <v>196</v>
      </c>
      <c r="AP118" s="212" t="s">
        <v>69</v>
      </c>
      <c r="AQ118" s="79"/>
      <c r="AR118" s="79"/>
      <c r="AS118" s="79"/>
      <c r="AT118" s="79"/>
    </row>
    <row r="119" spans="1:46" ht="16.5" x14ac:dyDescent="0.25">
      <c r="A119" s="142"/>
      <c r="B119" s="109" t="s">
        <v>71</v>
      </c>
      <c r="C119" s="109" t="s">
        <v>71</v>
      </c>
      <c r="D119" s="109" t="s">
        <v>71</v>
      </c>
      <c r="E119" s="109" t="s">
        <v>71</v>
      </c>
      <c r="F119" s="109" t="s">
        <v>71</v>
      </c>
      <c r="G119" s="109" t="s">
        <v>71</v>
      </c>
      <c r="H119" s="109" t="s">
        <v>71</v>
      </c>
      <c r="I119" s="109" t="s">
        <v>71</v>
      </c>
      <c r="J119" s="109" t="s">
        <v>71</v>
      </c>
      <c r="K119" s="109" t="s">
        <v>71</v>
      </c>
      <c r="L119" s="109" t="s">
        <v>71</v>
      </c>
      <c r="M119" s="109" t="s">
        <v>71</v>
      </c>
      <c r="N119" s="109" t="s">
        <v>71</v>
      </c>
      <c r="O119" s="109" t="s">
        <v>71</v>
      </c>
      <c r="P119" s="109" t="s">
        <v>71</v>
      </c>
      <c r="Q119" s="109" t="s">
        <v>71</v>
      </c>
      <c r="R119" s="109" t="s">
        <v>71</v>
      </c>
      <c r="S119" s="109" t="s">
        <v>71</v>
      </c>
      <c r="T119" s="109" t="s">
        <v>71</v>
      </c>
      <c r="U119" s="109" t="s">
        <v>71</v>
      </c>
      <c r="V119" s="109" t="s">
        <v>71</v>
      </c>
      <c r="W119" s="109" t="s">
        <v>71</v>
      </c>
      <c r="X119" s="109" t="s">
        <v>71</v>
      </c>
      <c r="Y119" s="109" t="s">
        <v>71</v>
      </c>
      <c r="Z119" s="109" t="s">
        <v>71</v>
      </c>
      <c r="AA119" s="109" t="s">
        <v>71</v>
      </c>
      <c r="AB119" s="109" t="s">
        <v>71</v>
      </c>
      <c r="AC119" s="109" t="s">
        <v>71</v>
      </c>
      <c r="AD119" s="109" t="s">
        <v>71</v>
      </c>
      <c r="AE119" s="109" t="s">
        <v>71</v>
      </c>
      <c r="AF119" s="109" t="s">
        <v>71</v>
      </c>
      <c r="AG119" s="109" t="s">
        <v>71</v>
      </c>
      <c r="AH119" s="109" t="s">
        <v>71</v>
      </c>
      <c r="AI119" s="109" t="s">
        <v>71</v>
      </c>
      <c r="AJ119" s="109" t="s">
        <v>71</v>
      </c>
      <c r="AK119" s="109" t="s">
        <v>71</v>
      </c>
      <c r="AL119" s="110"/>
      <c r="AM119" s="110"/>
      <c r="AN119" s="110"/>
      <c r="AO119" s="112" t="s">
        <v>71</v>
      </c>
      <c r="AP119" s="192" t="s">
        <v>71</v>
      </c>
      <c r="AQ119" s="79"/>
      <c r="AR119" s="79"/>
      <c r="AS119" s="79"/>
      <c r="AT119" s="79"/>
    </row>
    <row r="120" spans="1:46" ht="16.5" x14ac:dyDescent="0.25">
      <c r="A120" s="114"/>
      <c r="B120" s="79"/>
      <c r="C120" s="79"/>
      <c r="D120" s="128"/>
      <c r="E120" s="128"/>
      <c r="F120" s="7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213"/>
      <c r="AA120" s="214"/>
      <c r="AB120" s="214"/>
      <c r="AC120" s="214"/>
      <c r="AD120" s="214"/>
      <c r="AE120" s="214"/>
      <c r="AF120" s="214"/>
      <c r="AG120" s="214"/>
      <c r="AH120" s="215"/>
      <c r="AI120" s="215"/>
      <c r="AJ120" s="215"/>
      <c r="AK120" s="120"/>
      <c r="AL120" s="120"/>
      <c r="AM120" s="120"/>
      <c r="AN120" s="120"/>
      <c r="AO120" s="122"/>
      <c r="AP120" s="200"/>
      <c r="AQ120" s="79"/>
      <c r="AR120" s="79"/>
      <c r="AS120" s="79"/>
      <c r="AT120" s="79"/>
    </row>
    <row r="121" spans="1:46" ht="16.5" x14ac:dyDescent="0.25">
      <c r="A121" s="124" t="s">
        <v>50</v>
      </c>
      <c r="B121" s="125"/>
      <c r="C121" s="125"/>
      <c r="D121" s="127">
        <f t="shared" ref="D121:W121" si="36">D81+D101</f>
        <v>3</v>
      </c>
      <c r="E121" s="127">
        <f t="shared" si="36"/>
        <v>2</v>
      </c>
      <c r="F121" s="127">
        <f t="shared" si="36"/>
        <v>5</v>
      </c>
      <c r="G121" s="127">
        <f t="shared" si="36"/>
        <v>6</v>
      </c>
      <c r="H121" s="127">
        <f t="shared" si="36"/>
        <v>20</v>
      </c>
      <c r="I121" s="127">
        <f t="shared" si="36"/>
        <v>25</v>
      </c>
      <c r="J121" s="127">
        <f t="shared" si="36"/>
        <v>24.799999999999997</v>
      </c>
      <c r="K121" s="127">
        <f t="shared" si="36"/>
        <v>5</v>
      </c>
      <c r="L121" s="127">
        <f t="shared" si="36"/>
        <v>7.5</v>
      </c>
      <c r="M121" s="127">
        <f t="shared" si="36"/>
        <v>9</v>
      </c>
      <c r="N121" s="127">
        <f t="shared" si="36"/>
        <v>8.84</v>
      </c>
      <c r="O121" s="127">
        <f t="shared" si="36"/>
        <v>14.48</v>
      </c>
      <c r="P121" s="127">
        <f t="shared" si="36"/>
        <v>20.7</v>
      </c>
      <c r="Q121" s="127">
        <f t="shared" si="36"/>
        <v>14.6</v>
      </c>
      <c r="R121" s="127">
        <f t="shared" si="36"/>
        <v>20</v>
      </c>
      <c r="S121" s="127">
        <f t="shared" si="36"/>
        <v>27</v>
      </c>
      <c r="T121" s="127">
        <f t="shared" si="36"/>
        <v>20.3</v>
      </c>
      <c r="U121" s="127">
        <f t="shared" si="36"/>
        <v>40</v>
      </c>
      <c r="V121" s="127">
        <f t="shared" si="36"/>
        <v>50</v>
      </c>
      <c r="W121" s="127">
        <f t="shared" si="36"/>
        <v>17.5</v>
      </c>
      <c r="X121" s="127">
        <f t="shared" ref="X121:AA129" si="37">X81+X101</f>
        <v>14.4</v>
      </c>
      <c r="Y121" s="127">
        <f t="shared" si="37"/>
        <v>30</v>
      </c>
      <c r="Z121" s="178">
        <f t="shared" si="37"/>
        <v>33</v>
      </c>
      <c r="AA121" s="127">
        <f t="shared" si="37"/>
        <v>33</v>
      </c>
      <c r="AB121" s="127">
        <f t="shared" ref="AB121:AH121" si="38">AB81+AB101</f>
        <v>38.25</v>
      </c>
      <c r="AC121" s="127">
        <f t="shared" si="38"/>
        <v>45</v>
      </c>
      <c r="AD121" s="127">
        <f t="shared" si="38"/>
        <v>22</v>
      </c>
      <c r="AE121" s="127">
        <f t="shared" si="38"/>
        <v>33.75</v>
      </c>
      <c r="AF121" s="179">
        <f t="shared" si="38"/>
        <v>34.200000000000003</v>
      </c>
      <c r="AG121" s="179">
        <f t="shared" si="38"/>
        <v>34.200000000000003</v>
      </c>
      <c r="AH121" s="179">
        <f t="shared" si="38"/>
        <v>38.099999999999994</v>
      </c>
      <c r="AI121" s="179">
        <f t="shared" ref="AI121:AO129" si="39">AI81+AI101</f>
        <v>37.65</v>
      </c>
      <c r="AJ121" s="179">
        <f t="shared" si="39"/>
        <v>35.274999999999999</v>
      </c>
      <c r="AK121" s="180">
        <f t="shared" si="39"/>
        <v>34.5</v>
      </c>
      <c r="AL121" s="180">
        <f t="shared" si="39"/>
        <v>32.200000000000003</v>
      </c>
      <c r="AM121" s="180">
        <f t="shared" si="39"/>
        <v>0</v>
      </c>
      <c r="AN121" s="180">
        <f t="shared" si="39"/>
        <v>0</v>
      </c>
      <c r="AO121" s="179">
        <f>AO81+AO101</f>
        <v>34.799999999999997</v>
      </c>
      <c r="AP121" s="182">
        <f>SUM(AP81,AP101)</f>
        <v>39.799999999999997</v>
      </c>
      <c r="AQ121" s="183">
        <f>AVERAGE(AB121:AK121)</f>
        <v>35.292499999999997</v>
      </c>
      <c r="AR121" s="184" t="e">
        <f>AQ121/$AQ$91</f>
        <v>#DIV/0!</v>
      </c>
      <c r="AS121" s="79"/>
      <c r="AT121" s="79"/>
    </row>
    <row r="122" spans="1:46" ht="16.5" x14ac:dyDescent="0.25">
      <c r="A122" s="124" t="s">
        <v>51</v>
      </c>
      <c r="B122" s="125"/>
      <c r="C122" s="125"/>
      <c r="D122" s="127">
        <f t="shared" ref="D122:W122" si="40">D82+D102</f>
        <v>110</v>
      </c>
      <c r="E122" s="127">
        <f t="shared" si="40"/>
        <v>125</v>
      </c>
      <c r="F122" s="127">
        <f t="shared" si="40"/>
        <v>157</v>
      </c>
      <c r="G122" s="127">
        <f t="shared" si="40"/>
        <v>178</v>
      </c>
      <c r="H122" s="127">
        <f t="shared" si="40"/>
        <v>159.97299999999998</v>
      </c>
      <c r="I122" s="127">
        <f t="shared" si="40"/>
        <v>180.00700000000001</v>
      </c>
      <c r="J122" s="127">
        <f t="shared" si="40"/>
        <v>192.3</v>
      </c>
      <c r="K122" s="127">
        <f t="shared" si="40"/>
        <v>176</v>
      </c>
      <c r="L122" s="127">
        <f t="shared" si="40"/>
        <v>201</v>
      </c>
      <c r="M122" s="127">
        <f t="shared" si="40"/>
        <v>257.8</v>
      </c>
      <c r="N122" s="127">
        <f t="shared" si="40"/>
        <v>320</v>
      </c>
      <c r="O122" s="127">
        <f t="shared" si="40"/>
        <v>510.5</v>
      </c>
      <c r="P122" s="127">
        <f t="shared" si="40"/>
        <v>534.54999999999995</v>
      </c>
      <c r="Q122" s="127">
        <f t="shared" si="40"/>
        <v>510.9</v>
      </c>
      <c r="R122" s="127">
        <f t="shared" si="40"/>
        <v>556.9</v>
      </c>
      <c r="S122" s="127">
        <f t="shared" si="40"/>
        <v>443</v>
      </c>
      <c r="T122" s="127">
        <f t="shared" si="40"/>
        <v>540.70000000000005</v>
      </c>
      <c r="U122" s="127">
        <f t="shared" si="40"/>
        <v>662</v>
      </c>
      <c r="V122" s="127">
        <f t="shared" si="40"/>
        <v>633.75</v>
      </c>
      <c r="W122" s="127">
        <f t="shared" si="40"/>
        <v>609</v>
      </c>
      <c r="X122" s="127">
        <f t="shared" si="37"/>
        <v>538.20000000000005</v>
      </c>
      <c r="Y122" s="127">
        <f t="shared" si="37"/>
        <v>617.4</v>
      </c>
      <c r="Z122" s="178">
        <f t="shared" si="37"/>
        <v>675.3</v>
      </c>
      <c r="AA122" s="127">
        <f t="shared" si="37"/>
        <v>663.69999999999993</v>
      </c>
      <c r="AB122" s="127">
        <f t="shared" ref="AB122:AH129" si="41">AB82+AB102</f>
        <v>679</v>
      </c>
      <c r="AC122" s="127">
        <f t="shared" si="41"/>
        <v>710</v>
      </c>
      <c r="AD122" s="127">
        <f t="shared" si="41"/>
        <v>712.2</v>
      </c>
      <c r="AE122" s="127">
        <f t="shared" si="41"/>
        <v>669.3</v>
      </c>
      <c r="AF122" s="179">
        <f t="shared" si="41"/>
        <v>670.25</v>
      </c>
      <c r="AG122" s="179">
        <f t="shared" si="41"/>
        <v>674.19999999999993</v>
      </c>
      <c r="AH122" s="179">
        <f t="shared" si="41"/>
        <v>667.59999999999991</v>
      </c>
      <c r="AI122" s="179">
        <f t="shared" si="39"/>
        <v>708</v>
      </c>
      <c r="AJ122" s="179">
        <f t="shared" si="39"/>
        <v>708.5</v>
      </c>
      <c r="AK122" s="180">
        <f t="shared" si="39"/>
        <v>667.8</v>
      </c>
      <c r="AL122" s="180">
        <f t="shared" si="39"/>
        <v>663.6</v>
      </c>
      <c r="AM122" s="180">
        <f t="shared" si="39"/>
        <v>14.700000000000045</v>
      </c>
      <c r="AN122" s="180">
        <f t="shared" si="39"/>
        <v>0</v>
      </c>
      <c r="AO122" s="179">
        <f t="shared" si="39"/>
        <v>694.95</v>
      </c>
      <c r="AP122" s="182">
        <f t="shared" ref="AP122:AP129" si="42">SUM(AP82,AP102)</f>
        <v>669.5</v>
      </c>
      <c r="AQ122" s="183">
        <f>AVERAGE(AB122:AK122)</f>
        <v>686.68499999999995</v>
      </c>
      <c r="AR122" s="184" t="e">
        <f t="shared" ref="AR122:AR129" si="43">AQ122/$AQ$91</f>
        <v>#DIV/0!</v>
      </c>
      <c r="AS122" s="79"/>
      <c r="AT122" s="79"/>
    </row>
    <row r="123" spans="1:46" ht="16.5" x14ac:dyDescent="0.25">
      <c r="A123" s="124" t="s">
        <v>52</v>
      </c>
      <c r="B123" s="125"/>
      <c r="C123" s="125"/>
      <c r="D123" s="127">
        <f t="shared" ref="D123:W123" si="44">D83+D103</f>
        <v>2121</v>
      </c>
      <c r="E123" s="127">
        <f t="shared" si="44"/>
        <v>850</v>
      </c>
      <c r="F123" s="127">
        <f t="shared" si="44"/>
        <v>3316</v>
      </c>
      <c r="G123" s="127">
        <f t="shared" si="44"/>
        <v>4336</v>
      </c>
      <c r="H123" s="127">
        <f t="shared" si="44"/>
        <v>1257.08</v>
      </c>
      <c r="I123" s="127">
        <f t="shared" si="44"/>
        <v>3291.95</v>
      </c>
      <c r="J123" s="127">
        <f t="shared" si="44"/>
        <v>3410</v>
      </c>
      <c r="K123" s="127">
        <f t="shared" si="44"/>
        <v>2540</v>
      </c>
      <c r="L123" s="127">
        <f t="shared" si="44"/>
        <v>2760</v>
      </c>
      <c r="M123" s="127">
        <f t="shared" si="44"/>
        <v>4193.5</v>
      </c>
      <c r="N123" s="127">
        <f t="shared" si="44"/>
        <v>2695</v>
      </c>
      <c r="O123" s="127">
        <f t="shared" si="44"/>
        <v>3217</v>
      </c>
      <c r="P123" s="127">
        <f t="shared" si="44"/>
        <v>3336.5</v>
      </c>
      <c r="Q123" s="127">
        <f t="shared" si="44"/>
        <v>3100</v>
      </c>
      <c r="R123" s="127">
        <f t="shared" si="44"/>
        <v>4113</v>
      </c>
      <c r="S123" s="127">
        <f t="shared" si="44"/>
        <v>2080</v>
      </c>
      <c r="T123" s="127">
        <f t="shared" si="44"/>
        <v>2855</v>
      </c>
      <c r="U123" s="127">
        <f t="shared" si="44"/>
        <v>4928</v>
      </c>
      <c r="V123" s="127">
        <f t="shared" si="44"/>
        <v>4527.25</v>
      </c>
      <c r="W123" s="127">
        <f t="shared" si="44"/>
        <v>5076</v>
      </c>
      <c r="X123" s="127">
        <f t="shared" si="37"/>
        <v>4051.5</v>
      </c>
      <c r="Y123" s="127">
        <f t="shared" si="37"/>
        <v>4823</v>
      </c>
      <c r="Z123" s="178">
        <f t="shared" si="37"/>
        <v>4884.8</v>
      </c>
      <c r="AA123" s="127">
        <f t="shared" si="37"/>
        <v>6247.25</v>
      </c>
      <c r="AB123" s="127">
        <f t="shared" si="41"/>
        <v>3944.5</v>
      </c>
      <c r="AC123" s="127">
        <f t="shared" si="41"/>
        <v>2213.5</v>
      </c>
      <c r="AD123" s="127">
        <f t="shared" si="41"/>
        <v>7362</v>
      </c>
      <c r="AE123" s="127">
        <f t="shared" si="41"/>
        <v>5275</v>
      </c>
      <c r="AF123" s="179">
        <f t="shared" si="41"/>
        <v>4553</v>
      </c>
      <c r="AG123" s="179">
        <f t="shared" si="41"/>
        <v>6909</v>
      </c>
      <c r="AH123" s="179">
        <f t="shared" si="41"/>
        <v>7034</v>
      </c>
      <c r="AI123" s="179">
        <f t="shared" si="39"/>
        <v>6349.1</v>
      </c>
      <c r="AJ123" s="179">
        <f t="shared" si="39"/>
        <v>7132.7</v>
      </c>
      <c r="AK123" s="180">
        <f t="shared" si="39"/>
        <v>5377</v>
      </c>
      <c r="AL123" s="180">
        <f t="shared" si="39"/>
        <v>2158</v>
      </c>
      <c r="AM123" s="180">
        <f t="shared" si="39"/>
        <v>166</v>
      </c>
      <c r="AN123" s="180">
        <f t="shared" si="39"/>
        <v>0</v>
      </c>
      <c r="AO123" s="179">
        <f t="shared" si="39"/>
        <v>6776.5</v>
      </c>
      <c r="AP123" s="182">
        <f t="shared" si="42"/>
        <v>6705.5</v>
      </c>
      <c r="AQ123" s="183">
        <f t="shared" ref="AQ123:AQ129" si="45">AVERAGE(AB123:AK123)</f>
        <v>5614.98</v>
      </c>
      <c r="AR123" s="184" t="e">
        <f t="shared" si="43"/>
        <v>#DIV/0!</v>
      </c>
      <c r="AS123" s="79"/>
      <c r="AT123" s="79"/>
    </row>
    <row r="124" spans="1:46" ht="16.5" x14ac:dyDescent="0.25">
      <c r="A124" s="124" t="s">
        <v>53</v>
      </c>
      <c r="B124" s="125"/>
      <c r="C124" s="125"/>
      <c r="D124" s="127">
        <f t="shared" ref="D124:W124" si="46">D84+D104</f>
        <v>62</v>
      </c>
      <c r="E124" s="127">
        <f t="shared" si="46"/>
        <v>34</v>
      </c>
      <c r="F124" s="127">
        <f t="shared" si="46"/>
        <v>65</v>
      </c>
      <c r="G124" s="127">
        <f t="shared" si="46"/>
        <v>76</v>
      </c>
      <c r="H124" s="127">
        <f t="shared" si="46"/>
        <v>90.006</v>
      </c>
      <c r="I124" s="127">
        <f t="shared" si="46"/>
        <v>117</v>
      </c>
      <c r="J124" s="127">
        <f t="shared" si="46"/>
        <v>44.8</v>
      </c>
      <c r="K124" s="127">
        <f t="shared" si="46"/>
        <v>34</v>
      </c>
      <c r="L124" s="127">
        <f t="shared" si="46"/>
        <v>31</v>
      </c>
      <c r="M124" s="127">
        <f t="shared" si="46"/>
        <v>47</v>
      </c>
      <c r="N124" s="127">
        <f t="shared" si="46"/>
        <v>46</v>
      </c>
      <c r="O124" s="127">
        <f t="shared" si="46"/>
        <v>44.6</v>
      </c>
      <c r="P124" s="127">
        <f t="shared" si="46"/>
        <v>50.5</v>
      </c>
      <c r="Q124" s="127">
        <f t="shared" si="46"/>
        <v>81.599999999999994</v>
      </c>
      <c r="R124" s="127">
        <f t="shared" si="46"/>
        <v>87.9</v>
      </c>
      <c r="S124" s="127">
        <f t="shared" si="46"/>
        <v>70.400000000000006</v>
      </c>
      <c r="T124" s="127">
        <f t="shared" si="46"/>
        <v>82.6</v>
      </c>
      <c r="U124" s="127">
        <f t="shared" si="46"/>
        <v>85</v>
      </c>
      <c r="V124" s="127">
        <f t="shared" si="46"/>
        <v>92.4</v>
      </c>
      <c r="W124" s="127">
        <f t="shared" si="46"/>
        <v>80.5</v>
      </c>
      <c r="X124" s="127">
        <f t="shared" si="37"/>
        <v>68.099999999999994</v>
      </c>
      <c r="Y124" s="127">
        <f t="shared" si="37"/>
        <v>92.5</v>
      </c>
      <c r="Z124" s="178">
        <f t="shared" si="37"/>
        <v>108.2</v>
      </c>
      <c r="AA124" s="127">
        <f t="shared" si="37"/>
        <v>111.35</v>
      </c>
      <c r="AB124" s="127">
        <f t="shared" si="41"/>
        <v>99.6</v>
      </c>
      <c r="AC124" s="127">
        <f t="shared" si="41"/>
        <v>76</v>
      </c>
      <c r="AD124" s="127">
        <f t="shared" si="41"/>
        <v>97.3</v>
      </c>
      <c r="AE124" s="127">
        <f t="shared" si="41"/>
        <v>93.2</v>
      </c>
      <c r="AF124" s="179">
        <f t="shared" si="41"/>
        <v>92.75</v>
      </c>
      <c r="AG124" s="179">
        <f t="shared" si="41"/>
        <v>154.19999999999999</v>
      </c>
      <c r="AH124" s="179">
        <f t="shared" si="41"/>
        <v>172.2</v>
      </c>
      <c r="AI124" s="179">
        <f t="shared" si="39"/>
        <v>198.64999999999998</v>
      </c>
      <c r="AJ124" s="179">
        <f t="shared" si="39"/>
        <v>232.75</v>
      </c>
      <c r="AK124" s="180">
        <f t="shared" si="39"/>
        <v>232.5</v>
      </c>
      <c r="AL124" s="180">
        <f t="shared" si="39"/>
        <v>197.1</v>
      </c>
      <c r="AM124" s="180">
        <f t="shared" si="39"/>
        <v>5.4000000000000057</v>
      </c>
      <c r="AN124" s="180">
        <f t="shared" si="39"/>
        <v>0</v>
      </c>
      <c r="AO124" s="179">
        <f t="shared" si="39"/>
        <v>275</v>
      </c>
      <c r="AP124" s="182">
        <f t="shared" si="42"/>
        <v>313.2</v>
      </c>
      <c r="AQ124" s="183">
        <f t="shared" si="45"/>
        <v>144.91500000000002</v>
      </c>
      <c r="AR124" s="184" t="e">
        <f t="shared" si="43"/>
        <v>#DIV/0!</v>
      </c>
      <c r="AS124" s="79"/>
      <c r="AT124" s="79"/>
    </row>
    <row r="125" spans="1:46" ht="16.5" x14ac:dyDescent="0.25">
      <c r="A125" s="124" t="s">
        <v>54</v>
      </c>
      <c r="B125" s="125"/>
      <c r="C125" s="125"/>
      <c r="D125" s="127">
        <f t="shared" ref="D125:W125" si="47">D85+D105</f>
        <v>340</v>
      </c>
      <c r="E125" s="127">
        <f t="shared" si="47"/>
        <v>237</v>
      </c>
      <c r="F125" s="127">
        <f t="shared" si="47"/>
        <v>295</v>
      </c>
      <c r="G125" s="127">
        <f t="shared" si="47"/>
        <v>332</v>
      </c>
      <c r="H125" s="127">
        <f t="shared" si="47"/>
        <v>265.99299999999999</v>
      </c>
      <c r="I125" s="127">
        <f t="shared" si="47"/>
        <v>327.99</v>
      </c>
      <c r="J125" s="127">
        <f t="shared" si="47"/>
        <v>339</v>
      </c>
      <c r="K125" s="127">
        <f t="shared" si="47"/>
        <v>269</v>
      </c>
      <c r="L125" s="127">
        <f t="shared" si="47"/>
        <v>246.5</v>
      </c>
      <c r="M125" s="127">
        <f t="shared" si="47"/>
        <v>289</v>
      </c>
      <c r="N125" s="127">
        <f t="shared" si="47"/>
        <v>256</v>
      </c>
      <c r="O125" s="127">
        <f t="shared" si="47"/>
        <v>402.5</v>
      </c>
      <c r="P125" s="127">
        <f t="shared" si="47"/>
        <v>385.1</v>
      </c>
      <c r="Q125" s="127">
        <f t="shared" si="47"/>
        <v>390</v>
      </c>
      <c r="R125" s="127">
        <f t="shared" si="47"/>
        <v>400</v>
      </c>
      <c r="S125" s="127">
        <f t="shared" si="47"/>
        <v>310</v>
      </c>
      <c r="T125" s="127">
        <f t="shared" si="47"/>
        <v>359.2</v>
      </c>
      <c r="U125" s="127">
        <f t="shared" si="47"/>
        <v>489</v>
      </c>
      <c r="V125" s="127">
        <f t="shared" si="47"/>
        <v>521</v>
      </c>
      <c r="W125" s="127">
        <f t="shared" si="47"/>
        <v>524</v>
      </c>
      <c r="X125" s="127">
        <f t="shared" si="37"/>
        <v>449.5</v>
      </c>
      <c r="Y125" s="127">
        <f t="shared" si="37"/>
        <v>512</v>
      </c>
      <c r="Z125" s="178">
        <f t="shared" si="37"/>
        <v>599</v>
      </c>
      <c r="AA125" s="127">
        <f t="shared" si="37"/>
        <v>559.1</v>
      </c>
      <c r="AB125" s="127">
        <f t="shared" si="41"/>
        <v>507.5</v>
      </c>
      <c r="AC125" s="127">
        <f t="shared" si="41"/>
        <v>522</v>
      </c>
      <c r="AD125" s="127">
        <f t="shared" si="41"/>
        <v>740</v>
      </c>
      <c r="AE125" s="127">
        <f t="shared" si="41"/>
        <v>660</v>
      </c>
      <c r="AF125" s="179">
        <f t="shared" si="41"/>
        <v>669.6</v>
      </c>
      <c r="AG125" s="179">
        <f t="shared" si="41"/>
        <v>732.9</v>
      </c>
      <c r="AH125" s="179">
        <f t="shared" si="41"/>
        <v>761</v>
      </c>
      <c r="AI125" s="179">
        <f t="shared" si="39"/>
        <v>812.09999999999991</v>
      </c>
      <c r="AJ125" s="179">
        <f t="shared" si="39"/>
        <v>831.9</v>
      </c>
      <c r="AK125" s="180">
        <f t="shared" si="39"/>
        <v>862.90000000000009</v>
      </c>
      <c r="AL125" s="180">
        <f t="shared" si="39"/>
        <v>582.9</v>
      </c>
      <c r="AM125" s="180">
        <f t="shared" si="39"/>
        <v>6.6999999999999318</v>
      </c>
      <c r="AN125" s="180">
        <f t="shared" si="39"/>
        <v>0</v>
      </c>
      <c r="AO125" s="179">
        <f t="shared" si="39"/>
        <v>915.6</v>
      </c>
      <c r="AP125" s="182">
        <f t="shared" si="42"/>
        <v>916.7</v>
      </c>
      <c r="AQ125" s="183">
        <f t="shared" si="45"/>
        <v>709.99</v>
      </c>
      <c r="AR125" s="184" t="e">
        <f t="shared" si="43"/>
        <v>#DIV/0!</v>
      </c>
      <c r="AS125" s="79"/>
      <c r="AT125" s="79"/>
    </row>
    <row r="126" spans="1:46" ht="16.5" x14ac:dyDescent="0.25">
      <c r="A126" s="124" t="s">
        <v>55</v>
      </c>
      <c r="B126" s="125"/>
      <c r="C126" s="125"/>
      <c r="D126" s="127">
        <f t="shared" ref="D126:W126" si="48">D86+D106</f>
        <v>2074</v>
      </c>
      <c r="E126" s="127">
        <f t="shared" si="48"/>
        <v>1092</v>
      </c>
      <c r="F126" s="127">
        <f t="shared" si="48"/>
        <v>2254</v>
      </c>
      <c r="G126" s="127">
        <f t="shared" si="48"/>
        <v>2672</v>
      </c>
      <c r="H126" s="127">
        <f t="shared" si="48"/>
        <v>1135.172</v>
      </c>
      <c r="I126" s="127">
        <f t="shared" si="48"/>
        <v>1948.1279999999999</v>
      </c>
      <c r="J126" s="127">
        <f t="shared" si="48"/>
        <v>1732</v>
      </c>
      <c r="K126" s="127">
        <f t="shared" si="48"/>
        <v>1486</v>
      </c>
      <c r="L126" s="127">
        <f t="shared" si="48"/>
        <v>1870</v>
      </c>
      <c r="M126" s="127">
        <f t="shared" si="48"/>
        <v>2360</v>
      </c>
      <c r="N126" s="127">
        <f t="shared" si="48"/>
        <v>1520</v>
      </c>
      <c r="O126" s="127">
        <f t="shared" si="48"/>
        <v>2067.5</v>
      </c>
      <c r="P126" s="127">
        <f t="shared" si="48"/>
        <v>1882.5</v>
      </c>
      <c r="Q126" s="127">
        <f t="shared" si="48"/>
        <v>2219</v>
      </c>
      <c r="R126" s="127">
        <f t="shared" si="48"/>
        <v>2806.7</v>
      </c>
      <c r="S126" s="127">
        <f t="shared" si="48"/>
        <v>1615</v>
      </c>
      <c r="T126" s="127">
        <f t="shared" si="48"/>
        <v>1490</v>
      </c>
      <c r="U126" s="127">
        <f t="shared" si="48"/>
        <v>2875</v>
      </c>
      <c r="V126" s="127">
        <f t="shared" si="48"/>
        <v>2870</v>
      </c>
      <c r="W126" s="127">
        <f t="shared" si="48"/>
        <v>2745</v>
      </c>
      <c r="X126" s="127">
        <f t="shared" si="37"/>
        <v>2190</v>
      </c>
      <c r="Y126" s="127">
        <f t="shared" si="37"/>
        <v>2529</v>
      </c>
      <c r="Z126" s="178">
        <f t="shared" si="37"/>
        <v>3005</v>
      </c>
      <c r="AA126" s="127">
        <f t="shared" si="37"/>
        <v>2782.2</v>
      </c>
      <c r="AB126" s="127">
        <f t="shared" si="41"/>
        <v>2429.3000000000002</v>
      </c>
      <c r="AC126" s="127">
        <f t="shared" si="41"/>
        <v>2319</v>
      </c>
      <c r="AD126" s="127">
        <f t="shared" si="41"/>
        <v>3430.5</v>
      </c>
      <c r="AE126" s="127">
        <f t="shared" si="41"/>
        <v>2817</v>
      </c>
      <c r="AF126" s="179">
        <f t="shared" si="41"/>
        <v>2774.8</v>
      </c>
      <c r="AG126" s="179">
        <f t="shared" si="41"/>
        <v>3219.5</v>
      </c>
      <c r="AH126" s="179">
        <f t="shared" si="41"/>
        <v>3920.5</v>
      </c>
      <c r="AI126" s="179">
        <f t="shared" si="39"/>
        <v>3610</v>
      </c>
      <c r="AJ126" s="179">
        <f t="shared" si="39"/>
        <v>3620.1</v>
      </c>
      <c r="AK126" s="180">
        <f t="shared" si="39"/>
        <v>3474</v>
      </c>
      <c r="AL126" s="180">
        <f t="shared" si="39"/>
        <v>2520</v>
      </c>
      <c r="AM126" s="180">
        <f t="shared" si="39"/>
        <v>30</v>
      </c>
      <c r="AN126" s="180">
        <f t="shared" si="39"/>
        <v>0</v>
      </c>
      <c r="AO126" s="179">
        <f t="shared" si="39"/>
        <v>4043.8</v>
      </c>
      <c r="AP126" s="182">
        <f t="shared" si="42"/>
        <v>3627.6000000000004</v>
      </c>
      <c r="AQ126" s="183">
        <f t="shared" si="45"/>
        <v>3161.47</v>
      </c>
      <c r="AR126" s="184" t="e">
        <f t="shared" si="43"/>
        <v>#DIV/0!</v>
      </c>
      <c r="AS126" s="79"/>
      <c r="AT126" s="79"/>
    </row>
    <row r="127" spans="1:46" ht="16.5" x14ac:dyDescent="0.25">
      <c r="A127" s="124" t="s">
        <v>56</v>
      </c>
      <c r="B127" s="125"/>
      <c r="C127" s="125"/>
      <c r="D127" s="127">
        <f t="shared" ref="D127:W127" si="49">D87+D107</f>
        <v>107</v>
      </c>
      <c r="E127" s="127">
        <f t="shared" si="49"/>
        <v>49</v>
      </c>
      <c r="F127" s="127">
        <f t="shared" si="49"/>
        <v>69</v>
      </c>
      <c r="G127" s="127">
        <f t="shared" si="49"/>
        <v>89</v>
      </c>
      <c r="H127" s="127">
        <f t="shared" si="49"/>
        <v>30.001999999999999</v>
      </c>
      <c r="I127" s="127">
        <f t="shared" si="49"/>
        <v>64</v>
      </c>
      <c r="J127" s="127">
        <f t="shared" si="49"/>
        <v>65.3</v>
      </c>
      <c r="K127" s="127">
        <f t="shared" si="49"/>
        <v>48.6</v>
      </c>
      <c r="L127" s="127">
        <f t="shared" si="49"/>
        <v>57</v>
      </c>
      <c r="M127" s="127">
        <f t="shared" si="49"/>
        <v>133.5</v>
      </c>
      <c r="N127" s="127">
        <f t="shared" si="49"/>
        <v>92</v>
      </c>
      <c r="O127" s="127">
        <f t="shared" si="49"/>
        <v>106.5</v>
      </c>
      <c r="P127" s="127">
        <f t="shared" si="49"/>
        <v>162.1</v>
      </c>
      <c r="Q127" s="127">
        <f t="shared" si="49"/>
        <v>115</v>
      </c>
      <c r="R127" s="127">
        <f t="shared" si="49"/>
        <v>120</v>
      </c>
      <c r="S127" s="127">
        <f t="shared" si="49"/>
        <v>57.6</v>
      </c>
      <c r="T127" s="127">
        <f t="shared" si="49"/>
        <v>131.19999999999999</v>
      </c>
      <c r="U127" s="127">
        <f t="shared" si="49"/>
        <v>224</v>
      </c>
      <c r="V127" s="127">
        <f t="shared" si="49"/>
        <v>246.55</v>
      </c>
      <c r="W127" s="127">
        <f t="shared" si="49"/>
        <v>210</v>
      </c>
      <c r="X127" s="127">
        <f t="shared" si="37"/>
        <v>173</v>
      </c>
      <c r="Y127" s="127">
        <f t="shared" si="37"/>
        <v>273.5</v>
      </c>
      <c r="Z127" s="178">
        <f t="shared" si="37"/>
        <v>292</v>
      </c>
      <c r="AA127" s="127">
        <f t="shared" si="37"/>
        <v>307</v>
      </c>
      <c r="AB127" s="127">
        <f t="shared" si="41"/>
        <v>280.75</v>
      </c>
      <c r="AC127" s="127">
        <f t="shared" si="41"/>
        <v>310</v>
      </c>
      <c r="AD127" s="127">
        <f t="shared" si="41"/>
        <v>492</v>
      </c>
      <c r="AE127" s="127">
        <f t="shared" si="41"/>
        <v>231.7</v>
      </c>
      <c r="AF127" s="179">
        <f t="shared" si="41"/>
        <v>200.2</v>
      </c>
      <c r="AG127" s="179">
        <f t="shared" si="41"/>
        <v>231</v>
      </c>
      <c r="AH127" s="179">
        <f t="shared" si="41"/>
        <v>284.39999999999998</v>
      </c>
      <c r="AI127" s="179">
        <f t="shared" si="39"/>
        <v>304.8</v>
      </c>
      <c r="AJ127" s="179">
        <f t="shared" si="39"/>
        <v>301.2</v>
      </c>
      <c r="AK127" s="180">
        <f t="shared" si="39"/>
        <v>194.8</v>
      </c>
      <c r="AL127" s="180">
        <f t="shared" si="39"/>
        <v>121.5</v>
      </c>
      <c r="AM127" s="180">
        <f t="shared" si="39"/>
        <v>1.5</v>
      </c>
      <c r="AN127" s="180">
        <f t="shared" si="39"/>
        <v>0</v>
      </c>
      <c r="AO127" s="179">
        <f t="shared" si="39"/>
        <v>230.1</v>
      </c>
      <c r="AP127" s="182">
        <f t="shared" si="42"/>
        <v>265</v>
      </c>
      <c r="AQ127" s="183">
        <f t="shared" si="45"/>
        <v>283.08500000000004</v>
      </c>
      <c r="AR127" s="184" t="e">
        <f t="shared" si="43"/>
        <v>#DIV/0!</v>
      </c>
      <c r="AS127" s="79"/>
      <c r="AT127" s="79"/>
    </row>
    <row r="128" spans="1:46" ht="16.5" x14ac:dyDescent="0.25">
      <c r="A128" s="124" t="s">
        <v>57</v>
      </c>
      <c r="B128" s="125"/>
      <c r="C128" s="125"/>
      <c r="D128" s="127">
        <f t="shared" ref="D128:W128" si="50">D88+D108</f>
        <v>435</v>
      </c>
      <c r="E128" s="127">
        <f t="shared" si="50"/>
        <v>163</v>
      </c>
      <c r="F128" s="127">
        <f t="shared" si="50"/>
        <v>450</v>
      </c>
      <c r="G128" s="127">
        <f t="shared" si="50"/>
        <v>716</v>
      </c>
      <c r="H128" s="127">
        <f t="shared" si="50"/>
        <v>281.048</v>
      </c>
      <c r="I128" s="127">
        <f t="shared" si="50"/>
        <v>464.97800000000001</v>
      </c>
      <c r="J128" s="127">
        <f t="shared" si="50"/>
        <v>389</v>
      </c>
      <c r="K128" s="127">
        <f t="shared" si="50"/>
        <v>370</v>
      </c>
      <c r="L128" s="127">
        <f t="shared" si="50"/>
        <v>365.5</v>
      </c>
      <c r="M128" s="127">
        <f t="shared" si="50"/>
        <v>455</v>
      </c>
      <c r="N128" s="127">
        <f t="shared" si="50"/>
        <v>334</v>
      </c>
      <c r="O128" s="127">
        <f t="shared" si="50"/>
        <v>483.5</v>
      </c>
      <c r="P128" s="127">
        <f t="shared" si="50"/>
        <v>418.5</v>
      </c>
      <c r="Q128" s="127">
        <f t="shared" si="50"/>
        <v>482.5</v>
      </c>
      <c r="R128" s="127">
        <f t="shared" si="50"/>
        <v>483</v>
      </c>
      <c r="S128" s="127">
        <f t="shared" si="50"/>
        <v>325</v>
      </c>
      <c r="T128" s="127">
        <f t="shared" si="50"/>
        <v>254</v>
      </c>
      <c r="U128" s="127">
        <f t="shared" si="50"/>
        <v>568</v>
      </c>
      <c r="V128" s="127">
        <f t="shared" si="50"/>
        <v>534.29999999999995</v>
      </c>
      <c r="W128" s="127">
        <f t="shared" si="50"/>
        <v>685</v>
      </c>
      <c r="X128" s="127">
        <f t="shared" si="37"/>
        <v>542.79999999999995</v>
      </c>
      <c r="Y128" s="127">
        <f t="shared" si="37"/>
        <v>578.5</v>
      </c>
      <c r="Z128" s="178">
        <f t="shared" si="37"/>
        <v>600</v>
      </c>
      <c r="AA128" s="127">
        <f t="shared" si="37"/>
        <v>648.4</v>
      </c>
      <c r="AB128" s="127">
        <f t="shared" si="41"/>
        <v>486.1</v>
      </c>
      <c r="AC128" s="127">
        <f t="shared" si="41"/>
        <v>442</v>
      </c>
      <c r="AD128" s="127">
        <f t="shared" si="41"/>
        <v>804</v>
      </c>
      <c r="AE128" s="127">
        <f t="shared" si="41"/>
        <v>631.5</v>
      </c>
      <c r="AF128" s="179">
        <f t="shared" si="41"/>
        <v>607.20000000000005</v>
      </c>
      <c r="AG128" s="179">
        <f t="shared" si="41"/>
        <v>627</v>
      </c>
      <c r="AH128" s="179">
        <f t="shared" si="41"/>
        <v>751.2</v>
      </c>
      <c r="AI128" s="179">
        <f t="shared" si="39"/>
        <v>764.8</v>
      </c>
      <c r="AJ128" s="179">
        <f t="shared" si="39"/>
        <v>754</v>
      </c>
      <c r="AK128" s="180">
        <f t="shared" si="39"/>
        <v>708</v>
      </c>
      <c r="AL128" s="180">
        <f t="shared" si="39"/>
        <v>421.6</v>
      </c>
      <c r="AM128" s="180">
        <f t="shared" si="39"/>
        <v>6.1000000000000227</v>
      </c>
      <c r="AN128" s="180">
        <f t="shared" si="39"/>
        <v>0</v>
      </c>
      <c r="AO128" s="179">
        <f t="shared" si="39"/>
        <v>810.65</v>
      </c>
      <c r="AP128" s="182">
        <f t="shared" si="42"/>
        <v>818.45</v>
      </c>
      <c r="AQ128" s="183">
        <f t="shared" si="45"/>
        <v>657.58</v>
      </c>
      <c r="AR128" s="184" t="e">
        <f t="shared" si="43"/>
        <v>#DIV/0!</v>
      </c>
      <c r="AS128" s="79"/>
      <c r="AT128" s="79"/>
    </row>
    <row r="129" spans="1:46" ht="16.5" x14ac:dyDescent="0.25">
      <c r="A129" s="124" t="s">
        <v>58</v>
      </c>
      <c r="B129" s="125"/>
      <c r="C129" s="125"/>
      <c r="D129" s="127">
        <f t="shared" ref="D129:W129" si="51">D89+D109</f>
        <v>2573</v>
      </c>
      <c r="E129" s="127">
        <f t="shared" si="51"/>
        <v>404</v>
      </c>
      <c r="F129" s="127">
        <f t="shared" si="51"/>
        <v>2466</v>
      </c>
      <c r="G129" s="127">
        <f t="shared" si="51"/>
        <v>3635</v>
      </c>
      <c r="H129" s="127">
        <f t="shared" si="51"/>
        <v>1167.04</v>
      </c>
      <c r="I129" s="127">
        <f t="shared" si="51"/>
        <v>3274.9450000000002</v>
      </c>
      <c r="J129" s="127">
        <f t="shared" si="51"/>
        <v>3385</v>
      </c>
      <c r="K129" s="127">
        <f t="shared" si="51"/>
        <v>2274.9</v>
      </c>
      <c r="L129" s="127">
        <f t="shared" si="51"/>
        <v>1922.5</v>
      </c>
      <c r="M129" s="127">
        <f t="shared" si="51"/>
        <v>3256</v>
      </c>
      <c r="N129" s="127">
        <f t="shared" si="51"/>
        <v>2215</v>
      </c>
      <c r="O129" s="127">
        <f t="shared" si="51"/>
        <v>2885.25</v>
      </c>
      <c r="P129" s="127">
        <f t="shared" si="51"/>
        <v>2601</v>
      </c>
      <c r="Q129" s="127">
        <f t="shared" si="51"/>
        <v>2568.4</v>
      </c>
      <c r="R129" s="127">
        <f t="shared" si="51"/>
        <v>2862.5</v>
      </c>
      <c r="S129" s="127">
        <f t="shared" si="51"/>
        <v>1690</v>
      </c>
      <c r="T129" s="127">
        <f t="shared" si="51"/>
        <v>1392</v>
      </c>
      <c r="U129" s="127">
        <f t="shared" si="51"/>
        <v>2829</v>
      </c>
      <c r="V129" s="127">
        <f t="shared" si="51"/>
        <v>2574.75</v>
      </c>
      <c r="W129" s="127">
        <f t="shared" si="51"/>
        <v>2868</v>
      </c>
      <c r="X129" s="127">
        <f t="shared" si="37"/>
        <v>2332.5</v>
      </c>
      <c r="Y129" s="127">
        <f t="shared" si="37"/>
        <v>2664.5</v>
      </c>
      <c r="Z129" s="178">
        <f t="shared" si="37"/>
        <v>1613</v>
      </c>
      <c r="AA129" s="127">
        <f t="shared" si="37"/>
        <v>2898</v>
      </c>
      <c r="AB129" s="127">
        <f t="shared" si="41"/>
        <v>1490</v>
      </c>
      <c r="AC129" s="127">
        <f t="shared" si="41"/>
        <v>1141</v>
      </c>
      <c r="AD129" s="127">
        <f t="shared" si="41"/>
        <v>3160</v>
      </c>
      <c r="AE129" s="127">
        <f t="shared" si="41"/>
        <v>2098.5500000000002</v>
      </c>
      <c r="AF129" s="179">
        <f t="shared" si="41"/>
        <v>1673</v>
      </c>
      <c r="AG129" s="179">
        <f t="shared" si="41"/>
        <v>2718</v>
      </c>
      <c r="AH129" s="179">
        <f t="shared" si="41"/>
        <v>2686</v>
      </c>
      <c r="AI129" s="179">
        <f t="shared" si="39"/>
        <v>2602.1</v>
      </c>
      <c r="AJ129" s="179">
        <f t="shared" si="39"/>
        <v>2778.8</v>
      </c>
      <c r="AK129" s="180">
        <f t="shared" si="39"/>
        <v>1298.5</v>
      </c>
      <c r="AL129" s="180">
        <f t="shared" si="39"/>
        <v>360</v>
      </c>
      <c r="AM129" s="180">
        <f t="shared" si="39"/>
        <v>31.5</v>
      </c>
      <c r="AN129" s="180">
        <f t="shared" si="39"/>
        <v>0</v>
      </c>
      <c r="AO129" s="179">
        <f t="shared" si="39"/>
        <v>2654.25</v>
      </c>
      <c r="AP129" s="182">
        <f t="shared" si="42"/>
        <v>2770</v>
      </c>
      <c r="AQ129" s="183">
        <f t="shared" si="45"/>
        <v>2164.5949999999998</v>
      </c>
      <c r="AR129" s="184" t="e">
        <f t="shared" si="43"/>
        <v>#DIV/0!</v>
      </c>
      <c r="AS129" s="79"/>
      <c r="AT129" s="79"/>
    </row>
    <row r="130" spans="1:46" ht="16.5" x14ac:dyDescent="0.25">
      <c r="A130" s="115"/>
      <c r="B130" s="79"/>
      <c r="C130" s="79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7"/>
      <c r="S130" s="217"/>
      <c r="T130" s="217"/>
      <c r="U130" s="217"/>
      <c r="V130" s="217"/>
      <c r="W130" s="217"/>
      <c r="X130" s="217"/>
      <c r="Y130" s="217"/>
      <c r="Z130" s="218"/>
      <c r="AA130" s="107"/>
      <c r="AB130" s="107"/>
      <c r="AC130" s="107"/>
      <c r="AD130" s="107"/>
      <c r="AE130" s="107"/>
      <c r="AF130" s="214"/>
      <c r="AG130" s="214"/>
      <c r="AH130" s="215"/>
      <c r="AI130" s="215"/>
      <c r="AJ130" s="215"/>
      <c r="AK130" s="110"/>
      <c r="AL130" s="110"/>
      <c r="AM130" s="110"/>
      <c r="AN130" s="110"/>
      <c r="AO130" s="112"/>
      <c r="AP130" s="182"/>
      <c r="AQ130" s="183"/>
      <c r="AR130" s="87"/>
      <c r="AS130" s="79"/>
      <c r="AT130" s="79"/>
    </row>
    <row r="131" spans="1:46" ht="16.5" x14ac:dyDescent="0.25">
      <c r="A131" s="219" t="s">
        <v>60</v>
      </c>
      <c r="B131" s="220"/>
      <c r="C131" s="220"/>
      <c r="D131" s="221">
        <f>D91+D111</f>
        <v>7825</v>
      </c>
      <c r="E131" s="221">
        <f>E91+E111</f>
        <v>2956</v>
      </c>
      <c r="F131" s="221">
        <f>F91+F111</f>
        <v>9077</v>
      </c>
      <c r="G131" s="221">
        <f>G91+G111</f>
        <v>12040</v>
      </c>
      <c r="H131" s="221">
        <f t="shared" ref="H131:Q131" si="52">H91+H111</f>
        <v>4406.3140000000003</v>
      </c>
      <c r="I131" s="221">
        <f>I91+I111</f>
        <v>9693.9979999999996</v>
      </c>
      <c r="J131" s="221">
        <f t="shared" si="52"/>
        <v>9582.2000000000007</v>
      </c>
      <c r="K131" s="221">
        <f t="shared" si="52"/>
        <v>7203.5</v>
      </c>
      <c r="L131" s="221">
        <f t="shared" si="52"/>
        <v>7461</v>
      </c>
      <c r="M131" s="221">
        <f t="shared" si="52"/>
        <v>11000.8</v>
      </c>
      <c r="N131" s="221">
        <f t="shared" si="52"/>
        <v>7486.84</v>
      </c>
      <c r="O131" s="221">
        <f t="shared" si="52"/>
        <v>9731.83</v>
      </c>
      <c r="P131" s="221">
        <f t="shared" si="52"/>
        <v>9391.4499999999989</v>
      </c>
      <c r="Q131" s="221">
        <f t="shared" si="52"/>
        <v>9482</v>
      </c>
      <c r="R131" s="222">
        <f t="shared" ref="R131:W131" si="53">R91+R111</f>
        <v>11450</v>
      </c>
      <c r="S131" s="222">
        <f t="shared" si="53"/>
        <v>6618</v>
      </c>
      <c r="T131" s="222">
        <f t="shared" si="53"/>
        <v>7125</v>
      </c>
      <c r="U131" s="222">
        <f t="shared" si="53"/>
        <v>12700</v>
      </c>
      <c r="V131" s="222">
        <f t="shared" si="53"/>
        <v>12050</v>
      </c>
      <c r="W131" s="222">
        <f t="shared" si="53"/>
        <v>12815</v>
      </c>
      <c r="X131" s="222">
        <f t="shared" ref="X131:AD131" si="54">X91+X111</f>
        <v>10360</v>
      </c>
      <c r="Y131" s="222">
        <f t="shared" si="54"/>
        <v>12120.4</v>
      </c>
      <c r="Z131" s="223">
        <f t="shared" si="54"/>
        <v>11810.3</v>
      </c>
      <c r="AA131" s="222">
        <f t="shared" si="54"/>
        <v>14250</v>
      </c>
      <c r="AB131" s="222">
        <f t="shared" si="54"/>
        <v>9955</v>
      </c>
      <c r="AC131" s="222">
        <f t="shared" si="54"/>
        <v>7778.5</v>
      </c>
      <c r="AD131" s="224">
        <f t="shared" si="54"/>
        <v>16820</v>
      </c>
      <c r="AE131" s="222">
        <f>AE91+AE111</f>
        <v>12510</v>
      </c>
      <c r="AF131" s="225">
        <f t="shared" ref="AF131:AJ131" si="55">SUM(AF121:AF129)</f>
        <v>11275.000000000002</v>
      </c>
      <c r="AG131" s="225">
        <f t="shared" si="55"/>
        <v>15300</v>
      </c>
      <c r="AH131" s="225">
        <f t="shared" si="55"/>
        <v>16315</v>
      </c>
      <c r="AI131" s="225">
        <f t="shared" si="55"/>
        <v>15387.199999999999</v>
      </c>
      <c r="AJ131" s="226">
        <f t="shared" si="55"/>
        <v>16395.225000000002</v>
      </c>
      <c r="AK131" s="227">
        <f>SUM(AK121:AK129)</f>
        <v>12850</v>
      </c>
      <c r="AL131" s="227">
        <f t="shared" ref="AL131:AN131" si="56">SUM(AL121:AL129)</f>
        <v>7056.9000000000005</v>
      </c>
      <c r="AM131" s="227">
        <f t="shared" si="56"/>
        <v>261.89999999999998</v>
      </c>
      <c r="AN131" s="227">
        <f t="shared" si="56"/>
        <v>0</v>
      </c>
      <c r="AO131" s="228">
        <f>SUM(AO121:AO129)</f>
        <v>16435.650000000001</v>
      </c>
      <c r="AP131" s="229">
        <f>SUM(AP121:AP129)</f>
        <v>16125.750000000002</v>
      </c>
      <c r="AQ131" s="183">
        <f t="shared" ref="AQ131" si="57">AVERAGE(AB131:AK131)</f>
        <v>13458.592499999999</v>
      </c>
      <c r="AR131" s="85"/>
      <c r="AS131" s="79"/>
      <c r="AT131" s="79"/>
    </row>
    <row r="132" spans="1:46" ht="16.5" x14ac:dyDescent="0.25">
      <c r="A132" s="79"/>
      <c r="B132" s="79"/>
      <c r="C132" s="79"/>
      <c r="D132" s="79">
        <f>(D129/D131)*100</f>
        <v>32.881789137380188</v>
      </c>
      <c r="E132" s="79">
        <f t="shared" ref="E132:M132" si="58">(E129/E131)*100</f>
        <v>13.667117726657645</v>
      </c>
      <c r="F132" s="79">
        <f t="shared" si="58"/>
        <v>27.167566376556131</v>
      </c>
      <c r="G132" s="79">
        <f t="shared" si="58"/>
        <v>30.191029900332229</v>
      </c>
      <c r="H132" s="79">
        <f t="shared" si="58"/>
        <v>26.485629485324917</v>
      </c>
      <c r="I132" s="79">
        <f t="shared" si="58"/>
        <v>33.783223392453763</v>
      </c>
      <c r="J132" s="79">
        <f t="shared" si="58"/>
        <v>35.325916804074218</v>
      </c>
      <c r="K132" s="79">
        <f t="shared" si="58"/>
        <v>31.580481710279727</v>
      </c>
      <c r="L132" s="79">
        <f t="shared" si="58"/>
        <v>25.767323415091809</v>
      </c>
      <c r="M132" s="79">
        <f t="shared" si="58"/>
        <v>29.597847429277873</v>
      </c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81"/>
      <c r="AA132" s="79"/>
      <c r="AB132" s="79"/>
      <c r="AC132" s="79"/>
      <c r="AD132" s="85" t="s">
        <v>83</v>
      </c>
      <c r="AE132" s="82"/>
      <c r="AF132" s="82"/>
      <c r="AG132" s="82"/>
      <c r="AH132" s="159"/>
      <c r="AI132" s="159"/>
      <c r="AJ132" s="159" t="s">
        <v>84</v>
      </c>
      <c r="AK132" s="82"/>
      <c r="AL132" s="82"/>
      <c r="AM132" s="82"/>
      <c r="AN132" s="82"/>
      <c r="AO132" s="230">
        <f>AVERAGE(AH131:AO131)</f>
        <v>10587.734375</v>
      </c>
      <c r="AP132" s="231">
        <f>AVERAGE(AI131:AP131)</f>
        <v>10564.078125</v>
      </c>
      <c r="AQ132" s="79"/>
      <c r="AR132" s="79"/>
      <c r="AS132" s="79"/>
      <c r="AT132" s="151" t="s">
        <v>189</v>
      </c>
    </row>
    <row r="133" spans="1:46" ht="16.5" x14ac:dyDescent="0.25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81"/>
      <c r="AA133" s="146"/>
      <c r="AB133" s="146"/>
      <c r="AC133" s="146"/>
      <c r="AD133" s="146"/>
      <c r="AE133" s="146"/>
      <c r="AF133" s="147"/>
      <c r="AG133" s="147"/>
      <c r="AH133" s="147"/>
      <c r="AI133" s="82"/>
      <c r="AJ133" s="82"/>
      <c r="AK133" s="147"/>
      <c r="AL133" s="148">
        <f>AVERAGE(AF131:AJ131)</f>
        <v>14934.485000000001</v>
      </c>
      <c r="AM133" s="149" t="s">
        <v>61</v>
      </c>
      <c r="AN133" s="82"/>
      <c r="AO133" s="230">
        <f>AVERAGE(AC131:AO131)</f>
        <v>11414.259615384615</v>
      </c>
      <c r="AP133" s="231">
        <f>AVERAGE(AD131:AP131)</f>
        <v>12056.35576923077</v>
      </c>
      <c r="AQ133" s="79"/>
      <c r="AR133" s="79"/>
      <c r="AS133" s="79"/>
      <c r="AT133" s="151" t="s">
        <v>190</v>
      </c>
    </row>
    <row r="134" spans="1:46" ht="16.5" x14ac:dyDescent="0.25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81"/>
      <c r="AA134" s="146"/>
      <c r="AB134" s="146">
        <v>2</v>
      </c>
      <c r="AC134" s="146"/>
      <c r="AD134" s="146"/>
      <c r="AE134" s="146"/>
      <c r="AF134" s="147"/>
      <c r="AG134" s="147"/>
      <c r="AH134" s="147"/>
      <c r="AI134" s="82"/>
      <c r="AJ134" s="82"/>
      <c r="AK134" s="82"/>
      <c r="AL134" s="148">
        <f>AVERAGE(AA131:AJ131)</f>
        <v>13598.592499999999</v>
      </c>
      <c r="AM134" s="149" t="s">
        <v>63</v>
      </c>
      <c r="AN134" s="82"/>
      <c r="AO134" s="82"/>
      <c r="AP134" s="83"/>
      <c r="AQ134" s="79"/>
      <c r="AR134" s="79"/>
      <c r="AS134" s="79"/>
      <c r="AT134" s="79"/>
    </row>
    <row r="135" spans="1:46" ht="16.5" x14ac:dyDescent="0.25">
      <c r="A135" s="88" t="s">
        <v>85</v>
      </c>
      <c r="B135" s="88"/>
      <c r="C135" s="8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232"/>
      <c r="AA135" s="78"/>
      <c r="AB135" s="78">
        <v>4</v>
      </c>
      <c r="AC135" s="78"/>
      <c r="AD135" s="78"/>
      <c r="AE135" s="82"/>
      <c r="AF135" s="82"/>
      <c r="AG135" s="82"/>
      <c r="AH135" s="171"/>
      <c r="AI135" s="171"/>
      <c r="AJ135" s="171"/>
      <c r="AK135" s="82"/>
      <c r="AL135" s="82"/>
      <c r="AM135" s="82"/>
      <c r="AN135" s="82"/>
      <c r="AO135" s="82"/>
      <c r="AP135" s="83"/>
      <c r="AQ135" s="79"/>
      <c r="AR135" s="79"/>
      <c r="AS135" s="79"/>
      <c r="AT135" s="79"/>
    </row>
    <row r="136" spans="1:46" ht="16.5" x14ac:dyDescent="0.25">
      <c r="A136" s="86" t="s">
        <v>86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90"/>
      <c r="AG136" s="90"/>
      <c r="AH136" s="90"/>
      <c r="AI136" s="90"/>
      <c r="AJ136" s="90"/>
      <c r="AK136" s="82"/>
      <c r="AL136" s="82"/>
      <c r="AM136" s="82"/>
      <c r="AN136" s="82"/>
      <c r="AO136" s="159"/>
      <c r="AP136" s="83"/>
      <c r="AQ136" s="79"/>
      <c r="AR136" s="79"/>
      <c r="AS136" s="79"/>
      <c r="AT136" s="79"/>
    </row>
    <row r="137" spans="1:46" ht="16.5" x14ac:dyDescent="0.25">
      <c r="A137" s="93"/>
      <c r="B137" s="94" t="s">
        <v>6</v>
      </c>
      <c r="C137" s="94" t="s">
        <v>7</v>
      </c>
      <c r="D137" s="95" t="s">
        <v>8</v>
      </c>
      <c r="E137" s="95" t="s">
        <v>9</v>
      </c>
      <c r="F137" s="95" t="s">
        <v>10</v>
      </c>
      <c r="G137" s="96" t="s">
        <v>11</v>
      </c>
      <c r="H137" s="97" t="s">
        <v>12</v>
      </c>
      <c r="I137" s="97" t="s">
        <v>13</v>
      </c>
      <c r="J137" s="97" t="s">
        <v>14</v>
      </c>
      <c r="K137" s="97" t="s">
        <v>15</v>
      </c>
      <c r="L137" s="98" t="s">
        <v>16</v>
      </c>
      <c r="M137" s="98" t="s">
        <v>17</v>
      </c>
      <c r="N137" s="98" t="s">
        <v>18</v>
      </c>
      <c r="O137" s="98" t="s">
        <v>19</v>
      </c>
      <c r="P137" s="98" t="s">
        <v>20</v>
      </c>
      <c r="Q137" s="98" t="s">
        <v>21</v>
      </c>
      <c r="R137" s="98" t="s">
        <v>22</v>
      </c>
      <c r="S137" s="98" t="s">
        <v>23</v>
      </c>
      <c r="T137" s="98" t="s">
        <v>24</v>
      </c>
      <c r="U137" s="98" t="s">
        <v>25</v>
      </c>
      <c r="V137" s="98" t="s">
        <v>26</v>
      </c>
      <c r="W137" s="98" t="s">
        <v>27</v>
      </c>
      <c r="X137" s="98" t="s">
        <v>28</v>
      </c>
      <c r="Y137" s="98" t="s">
        <v>29</v>
      </c>
      <c r="Z137" s="99" t="s">
        <v>30</v>
      </c>
      <c r="AA137" s="98" t="s">
        <v>31</v>
      </c>
      <c r="AB137" s="98" t="s">
        <v>32</v>
      </c>
      <c r="AC137" s="98" t="s">
        <v>33</v>
      </c>
      <c r="AD137" s="98" t="s">
        <v>34</v>
      </c>
      <c r="AE137" s="98" t="s">
        <v>35</v>
      </c>
      <c r="AF137" s="98" t="s">
        <v>36</v>
      </c>
      <c r="AG137" s="98" t="s">
        <v>37</v>
      </c>
      <c r="AH137" s="98" t="s">
        <v>38</v>
      </c>
      <c r="AI137" s="98" t="s">
        <v>39</v>
      </c>
      <c r="AJ137" s="98" t="s">
        <v>40</v>
      </c>
      <c r="AK137" s="100" t="s">
        <v>41</v>
      </c>
      <c r="AL137" s="100" t="s">
        <v>80</v>
      </c>
      <c r="AM137" s="100" t="s">
        <v>81</v>
      </c>
      <c r="AN137" s="100" t="s">
        <v>82</v>
      </c>
      <c r="AO137" s="233" t="s">
        <v>196</v>
      </c>
      <c r="AP137" s="199" t="s">
        <v>69</v>
      </c>
      <c r="AQ137" s="79"/>
      <c r="AR137" s="79"/>
      <c r="AS137" s="79"/>
      <c r="AT137" s="79"/>
    </row>
    <row r="138" spans="1:46" ht="16.5" x14ac:dyDescent="0.25">
      <c r="A138" s="104" t="s">
        <v>44</v>
      </c>
      <c r="B138" s="234" t="s">
        <v>87</v>
      </c>
      <c r="C138" s="234" t="s">
        <v>87</v>
      </c>
      <c r="D138" s="234" t="s">
        <v>87</v>
      </c>
      <c r="E138" s="234" t="s">
        <v>87</v>
      </c>
      <c r="F138" s="234" t="s">
        <v>87</v>
      </c>
      <c r="G138" s="234" t="s">
        <v>87</v>
      </c>
      <c r="H138" s="234" t="s">
        <v>87</v>
      </c>
      <c r="I138" s="234" t="s">
        <v>87</v>
      </c>
      <c r="J138" s="234" t="s">
        <v>87</v>
      </c>
      <c r="K138" s="234" t="s">
        <v>87</v>
      </c>
      <c r="L138" s="234" t="s">
        <v>87</v>
      </c>
      <c r="M138" s="234" t="s">
        <v>87</v>
      </c>
      <c r="N138" s="234" t="s">
        <v>87</v>
      </c>
      <c r="O138" s="234" t="s">
        <v>87</v>
      </c>
      <c r="P138" s="234" t="s">
        <v>87</v>
      </c>
      <c r="Q138" s="234" t="s">
        <v>87</v>
      </c>
      <c r="R138" s="234" t="s">
        <v>87</v>
      </c>
      <c r="S138" s="234" t="s">
        <v>87</v>
      </c>
      <c r="T138" s="234" t="s">
        <v>87</v>
      </c>
      <c r="U138" s="234" t="s">
        <v>87</v>
      </c>
      <c r="V138" s="234" t="s">
        <v>87</v>
      </c>
      <c r="W138" s="234" t="s">
        <v>87</v>
      </c>
      <c r="X138" s="234" t="s">
        <v>87</v>
      </c>
      <c r="Y138" s="234" t="s">
        <v>87</v>
      </c>
      <c r="Z138" s="234" t="s">
        <v>87</v>
      </c>
      <c r="AA138" s="234" t="s">
        <v>87</v>
      </c>
      <c r="AB138" s="234" t="s">
        <v>87</v>
      </c>
      <c r="AC138" s="234" t="s">
        <v>87</v>
      </c>
      <c r="AD138" s="234" t="s">
        <v>87</v>
      </c>
      <c r="AE138" s="234" t="s">
        <v>87</v>
      </c>
      <c r="AF138" s="235" t="s">
        <v>87</v>
      </c>
      <c r="AG138" s="235" t="s">
        <v>87</v>
      </c>
      <c r="AH138" s="235" t="s">
        <v>87</v>
      </c>
      <c r="AI138" s="235" t="s">
        <v>87</v>
      </c>
      <c r="AJ138" s="235" t="s">
        <v>87</v>
      </c>
      <c r="AK138" s="235" t="s">
        <v>87</v>
      </c>
      <c r="AL138" s="110" t="s">
        <v>47</v>
      </c>
      <c r="AM138" s="110" t="s">
        <v>48</v>
      </c>
      <c r="AN138" s="110" t="s">
        <v>49</v>
      </c>
      <c r="AO138" s="236" t="s">
        <v>87</v>
      </c>
      <c r="AP138" s="192" t="s">
        <v>87</v>
      </c>
      <c r="AQ138" s="79"/>
      <c r="AR138" s="79"/>
      <c r="AS138" s="79"/>
      <c r="AT138" s="79"/>
    </row>
    <row r="139" spans="1:46" ht="16.5" x14ac:dyDescent="0.25">
      <c r="A139" s="114"/>
      <c r="B139" s="114"/>
      <c r="C139" s="114"/>
      <c r="D139" s="114"/>
      <c r="E139" s="114"/>
      <c r="F139" s="114"/>
      <c r="G139" s="115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7"/>
      <c r="U139" s="117"/>
      <c r="V139" s="117"/>
      <c r="W139" s="117"/>
      <c r="X139" s="117"/>
      <c r="Y139" s="117"/>
      <c r="Z139" s="118"/>
      <c r="AA139" s="117"/>
      <c r="AB139" s="117"/>
      <c r="AC139" s="117"/>
      <c r="AD139" s="117"/>
      <c r="AE139" s="117"/>
      <c r="AF139" s="119"/>
      <c r="AG139" s="119"/>
      <c r="AH139" s="237"/>
      <c r="AI139" s="237"/>
      <c r="AJ139" s="237"/>
      <c r="AK139" s="152"/>
      <c r="AL139" s="152"/>
      <c r="AM139" s="152"/>
      <c r="AN139" s="152"/>
      <c r="AO139" s="119"/>
      <c r="AP139" s="200"/>
      <c r="AQ139" s="79"/>
      <c r="AR139" s="79"/>
      <c r="AS139" s="79"/>
      <c r="AT139" s="79"/>
    </row>
    <row r="140" spans="1:46" ht="16.5" x14ac:dyDescent="0.25">
      <c r="A140" s="124" t="s">
        <v>50</v>
      </c>
      <c r="B140" s="125"/>
      <c r="C140" s="125"/>
      <c r="D140" s="238">
        <f>+D81/D17</f>
        <v>2</v>
      </c>
      <c r="E140" s="239">
        <f>+E81/E17</f>
        <v>0</v>
      </c>
      <c r="F140" s="239">
        <f>+F81/F17</f>
        <v>2</v>
      </c>
      <c r="G140" s="238">
        <v>1.88</v>
      </c>
      <c r="H140" s="239">
        <v>1</v>
      </c>
      <c r="I140" s="239">
        <v>9</v>
      </c>
      <c r="J140" s="239">
        <v>7.9</v>
      </c>
      <c r="K140" s="240" t="s">
        <v>88</v>
      </c>
      <c r="L140" s="240" t="s">
        <v>88</v>
      </c>
      <c r="M140" s="240" t="s">
        <v>88</v>
      </c>
      <c r="N140" s="239">
        <f>+N81/N17</f>
        <v>8</v>
      </c>
      <c r="O140" s="239">
        <v>6</v>
      </c>
      <c r="P140" s="239">
        <v>6</v>
      </c>
      <c r="Q140" s="239">
        <f>+Q81/Q17</f>
        <v>5.9999999999999991</v>
      </c>
      <c r="R140" s="240" t="s">
        <v>88</v>
      </c>
      <c r="S140" s="240" t="s">
        <v>88</v>
      </c>
      <c r="T140" s="115">
        <f t="shared" ref="T140:AD140" si="59">T81/T17</f>
        <v>10</v>
      </c>
      <c r="U140" s="115">
        <f t="shared" si="59"/>
        <v>10</v>
      </c>
      <c r="V140" s="115">
        <f t="shared" si="59"/>
        <v>10</v>
      </c>
      <c r="W140" s="115">
        <f t="shared" si="59"/>
        <v>7</v>
      </c>
      <c r="X140" s="115">
        <f t="shared" si="59"/>
        <v>6.666666666666667</v>
      </c>
      <c r="Y140" s="115">
        <f t="shared" si="59"/>
        <v>10</v>
      </c>
      <c r="Z140" s="129">
        <f t="shared" si="59"/>
        <v>10</v>
      </c>
      <c r="AA140" s="115">
        <f t="shared" si="59"/>
        <v>9</v>
      </c>
      <c r="AB140" s="115">
        <f t="shared" si="59"/>
        <v>9</v>
      </c>
      <c r="AC140" s="115">
        <f t="shared" si="59"/>
        <v>10</v>
      </c>
      <c r="AD140" s="115">
        <f t="shared" si="59"/>
        <v>10</v>
      </c>
      <c r="AE140" s="122" t="s">
        <v>89</v>
      </c>
      <c r="AF140" s="122">
        <f t="shared" ref="AF140:AO140" si="60">AF81/AF17</f>
        <v>9</v>
      </c>
      <c r="AG140" s="122">
        <f t="shared" si="60"/>
        <v>9</v>
      </c>
      <c r="AH140" s="122">
        <f t="shared" si="60"/>
        <v>9.6</v>
      </c>
      <c r="AI140" s="122">
        <f t="shared" si="60"/>
        <v>9.5</v>
      </c>
      <c r="AJ140" s="122">
        <f t="shared" si="60"/>
        <v>9.5</v>
      </c>
      <c r="AK140" s="120">
        <f t="shared" si="60"/>
        <v>9.1999999999999993</v>
      </c>
      <c r="AL140" s="120">
        <f t="shared" si="60"/>
        <v>0</v>
      </c>
      <c r="AM140" s="120">
        <f t="shared" si="60"/>
        <v>0</v>
      </c>
      <c r="AN140" s="120">
        <f t="shared" si="60"/>
        <v>0</v>
      </c>
      <c r="AO140" s="122">
        <f t="shared" si="60"/>
        <v>9.4999999999999982</v>
      </c>
      <c r="AP140" s="200">
        <f>AP81/AP17</f>
        <v>9</v>
      </c>
      <c r="AQ140" s="79"/>
      <c r="AR140" s="79"/>
      <c r="AS140" s="79"/>
      <c r="AT140" s="79"/>
    </row>
    <row r="141" spans="1:46" ht="16.5" x14ac:dyDescent="0.25">
      <c r="A141" s="124" t="s">
        <v>51</v>
      </c>
      <c r="B141" s="125"/>
      <c r="C141" s="125"/>
      <c r="D141" s="238">
        <f>+D82/D18</f>
        <v>3.1666666666666665</v>
      </c>
      <c r="E141" s="239">
        <f>+E82/E18</f>
        <v>5.333333333333333</v>
      </c>
      <c r="F141" s="239">
        <f>+F82/F18</f>
        <v>5.5</v>
      </c>
      <c r="G141" s="238">
        <f>G82/G18</f>
        <v>4.4000000000000004</v>
      </c>
      <c r="H141" s="239">
        <v>7.67</v>
      </c>
      <c r="I141" s="239">
        <v>5.3</v>
      </c>
      <c r="J141" s="239">
        <v>6.33</v>
      </c>
      <c r="K141" s="239">
        <v>7</v>
      </c>
      <c r="L141" s="239">
        <v>8.3800000000000008</v>
      </c>
      <c r="M141" s="239">
        <v>8.1999999999999993</v>
      </c>
      <c r="N141" s="239">
        <v>8.57</v>
      </c>
      <c r="O141" s="239">
        <v>9.25</v>
      </c>
      <c r="P141" s="239">
        <v>9.5</v>
      </c>
      <c r="Q141" s="239">
        <f>+Q82/Q18</f>
        <v>10.064516129032258</v>
      </c>
      <c r="R141" s="239">
        <f>+R82/R18</f>
        <v>10.166666666666666</v>
      </c>
      <c r="S141" s="239">
        <f>+S82/S18</f>
        <v>11</v>
      </c>
      <c r="T141" s="115">
        <f t="shared" ref="T141:AD141" si="61">T82/T18</f>
        <v>11.326259946949603</v>
      </c>
      <c r="U141" s="115">
        <f t="shared" si="61"/>
        <v>12</v>
      </c>
      <c r="V141" s="115">
        <f t="shared" si="61"/>
        <v>11.5</v>
      </c>
      <c r="W141" s="115">
        <f t="shared" si="61"/>
        <v>11.5</v>
      </c>
      <c r="X141" s="115">
        <f t="shared" si="61"/>
        <v>11.5</v>
      </c>
      <c r="Y141" s="115">
        <f t="shared" si="61"/>
        <v>11.545454545454543</v>
      </c>
      <c r="Z141" s="129">
        <f t="shared" si="61"/>
        <v>11.5</v>
      </c>
      <c r="AA141" s="115">
        <f t="shared" si="61"/>
        <v>11.5</v>
      </c>
      <c r="AB141" s="115">
        <f t="shared" si="61"/>
        <v>10</v>
      </c>
      <c r="AC141" s="115">
        <f t="shared" si="61"/>
        <v>9.3333333333333339</v>
      </c>
      <c r="AD141" s="115">
        <f t="shared" si="61"/>
        <v>13.200000000000001</v>
      </c>
      <c r="AE141" s="115">
        <f>AE82/AE18</f>
        <v>11.472222222222221</v>
      </c>
      <c r="AF141" s="122">
        <f t="shared" ref="AF141:AP141" si="62">AF82/AF18</f>
        <v>11.617647058823529</v>
      </c>
      <c r="AG141" s="122">
        <f t="shared" si="62"/>
        <v>11.852941176470587</v>
      </c>
      <c r="AH141" s="122">
        <f t="shared" si="62"/>
        <v>11.852941176470587</v>
      </c>
      <c r="AI141" s="122">
        <f t="shared" si="62"/>
        <v>12</v>
      </c>
      <c r="AJ141" s="122">
        <f t="shared" si="62"/>
        <v>12.5</v>
      </c>
      <c r="AK141" s="120">
        <f t="shared" si="62"/>
        <v>12.6</v>
      </c>
      <c r="AL141" s="120">
        <f t="shared" si="62"/>
        <v>0</v>
      </c>
      <c r="AM141" s="120">
        <f t="shared" si="62"/>
        <v>0</v>
      </c>
      <c r="AN141" s="120">
        <f t="shared" si="62"/>
        <v>0</v>
      </c>
      <c r="AO141" s="122">
        <f t="shared" si="62"/>
        <v>12.5</v>
      </c>
      <c r="AP141" s="200">
        <f t="shared" si="62"/>
        <v>13.5</v>
      </c>
      <c r="AQ141" s="79"/>
      <c r="AR141" s="79"/>
      <c r="AS141" s="79"/>
      <c r="AT141" s="79"/>
    </row>
    <row r="142" spans="1:46" ht="16.5" x14ac:dyDescent="0.25">
      <c r="A142" s="124" t="s">
        <v>52</v>
      </c>
      <c r="B142" s="125"/>
      <c r="C142" s="125"/>
      <c r="D142" s="238">
        <f>+D83/D19</f>
        <v>2.4683544303797467</v>
      </c>
      <c r="E142" s="239">
        <f>+E83/E19</f>
        <v>0.78059071729957807</v>
      </c>
      <c r="F142" s="239">
        <f>+F83/F19</f>
        <v>2.705639614855571</v>
      </c>
      <c r="G142" s="238">
        <v>3.07</v>
      </c>
      <c r="H142" s="239">
        <v>1.54</v>
      </c>
      <c r="I142" s="239">
        <v>3.27</v>
      </c>
      <c r="J142" s="239">
        <v>2.95</v>
      </c>
      <c r="K142" s="239">
        <v>2.59</v>
      </c>
      <c r="L142" s="239">
        <v>2.67</v>
      </c>
      <c r="M142" s="239">
        <v>3.39</v>
      </c>
      <c r="N142" s="239">
        <v>2.8</v>
      </c>
      <c r="O142" s="239">
        <v>3</v>
      </c>
      <c r="P142" s="239">
        <v>3.12</v>
      </c>
      <c r="Q142" s="239">
        <f>+Q83/Q19</f>
        <v>3.106060606060606</v>
      </c>
      <c r="R142" s="239">
        <f>+R83/R19</f>
        <v>4.0272727272727273</v>
      </c>
      <c r="S142" s="239">
        <f>+S83/S19</f>
        <v>4.0579710144927539</v>
      </c>
      <c r="T142" s="115">
        <f t="shared" ref="T142:AD142" si="63">T83/T19</f>
        <v>3.0078125</v>
      </c>
      <c r="U142" s="115">
        <f t="shared" si="63"/>
        <v>4.3159420289855071</v>
      </c>
      <c r="V142" s="115">
        <f t="shared" si="63"/>
        <v>4.6500000000000004</v>
      </c>
      <c r="W142" s="115">
        <f t="shared" si="63"/>
        <v>4.5999999999999996</v>
      </c>
      <c r="X142" s="115">
        <f t="shared" si="63"/>
        <v>4.3529411764705879</v>
      </c>
      <c r="Y142" s="115">
        <f t="shared" si="63"/>
        <v>4.295774647887324</v>
      </c>
      <c r="Z142" s="129">
        <f t="shared" si="63"/>
        <v>3.5503448275862071</v>
      </c>
      <c r="AA142" s="115">
        <f t="shared" si="63"/>
        <v>5.15</v>
      </c>
      <c r="AB142" s="115">
        <f t="shared" si="63"/>
        <v>3.1492957746478871</v>
      </c>
      <c r="AC142" s="115">
        <f t="shared" si="63"/>
        <v>3.0525641025641024</v>
      </c>
      <c r="AD142" s="115">
        <f t="shared" si="63"/>
        <v>6.3478260869565215</v>
      </c>
      <c r="AE142" s="115">
        <f>AE83/AE19</f>
        <v>5.2018633540372674</v>
      </c>
      <c r="AF142" s="122">
        <f t="shared" ref="AF142:AP142" si="64">AF83/AF19</f>
        <v>4.3</v>
      </c>
      <c r="AG142" s="122">
        <f t="shared" si="64"/>
        <v>5.4970760233918128</v>
      </c>
      <c r="AH142" s="122">
        <f t="shared" si="64"/>
        <v>4.9498622589531678</v>
      </c>
      <c r="AI142" s="122">
        <f t="shared" si="64"/>
        <v>4.6000000000000005</v>
      </c>
      <c r="AJ142" s="122">
        <f t="shared" si="64"/>
        <v>5.7</v>
      </c>
      <c r="AK142" s="122">
        <f t="shared" si="64"/>
        <v>4.0538922155688626</v>
      </c>
      <c r="AL142" s="120">
        <f t="shared" si="64"/>
        <v>0</v>
      </c>
      <c r="AM142" s="120">
        <f t="shared" si="64"/>
        <v>0</v>
      </c>
      <c r="AN142" s="120">
        <f t="shared" si="64"/>
        <v>0</v>
      </c>
      <c r="AO142" s="122">
        <f t="shared" si="64"/>
        <v>5.05</v>
      </c>
      <c r="AP142" s="200">
        <f t="shared" si="64"/>
        <v>5.3</v>
      </c>
      <c r="AQ142" s="79"/>
      <c r="AR142" s="79"/>
      <c r="AS142" s="79"/>
      <c r="AT142" s="79"/>
    </row>
    <row r="143" spans="1:46" ht="16.5" x14ac:dyDescent="0.25">
      <c r="A143" s="124" t="s">
        <v>53</v>
      </c>
      <c r="B143" s="125"/>
      <c r="C143" s="125"/>
      <c r="D143" s="238">
        <f>+D84/D20</f>
        <v>1.8636363636363635</v>
      </c>
      <c r="E143" s="239">
        <f>+E84/E20</f>
        <v>0.16666666666666666</v>
      </c>
      <c r="F143" s="239">
        <f>+F84/F20</f>
        <v>2.1666666666666665</v>
      </c>
      <c r="G143" s="238">
        <v>2.42</v>
      </c>
      <c r="H143" s="239">
        <v>4.17</v>
      </c>
      <c r="I143" s="239">
        <v>3</v>
      </c>
      <c r="J143" s="239">
        <v>2.63</v>
      </c>
      <c r="K143" s="239">
        <v>2.8</v>
      </c>
      <c r="L143" s="239">
        <v>2.75</v>
      </c>
      <c r="M143" s="239">
        <v>3.23</v>
      </c>
      <c r="N143" s="239">
        <v>4.08</v>
      </c>
      <c r="O143" s="239">
        <v>4.4000000000000004</v>
      </c>
      <c r="P143" s="239">
        <v>4.2</v>
      </c>
      <c r="Q143" s="239">
        <f>+Q84/Q20</f>
        <v>4</v>
      </c>
      <c r="R143" s="239">
        <f>+R84/R20</f>
        <v>4.75</v>
      </c>
      <c r="S143" s="239">
        <f>+S84/S20</f>
        <v>5.1333333333333337</v>
      </c>
      <c r="T143" s="115">
        <f t="shared" ref="T143:AD143" si="65">T84/T20</f>
        <v>5</v>
      </c>
      <c r="U143" s="115">
        <f t="shared" si="65"/>
        <v>5</v>
      </c>
      <c r="V143" s="115">
        <f t="shared" si="65"/>
        <v>5.3</v>
      </c>
      <c r="W143" s="115">
        <f t="shared" si="65"/>
        <v>4.53125</v>
      </c>
      <c r="X143" s="115">
        <f t="shared" si="65"/>
        <v>3.5</v>
      </c>
      <c r="Y143" s="115">
        <f t="shared" si="65"/>
        <v>5</v>
      </c>
      <c r="Z143" s="129">
        <f t="shared" si="65"/>
        <v>4.9189189189189184</v>
      </c>
      <c r="AA143" s="115">
        <f t="shared" si="65"/>
        <v>5.5</v>
      </c>
      <c r="AB143" s="115">
        <f t="shared" si="65"/>
        <v>6</v>
      </c>
      <c r="AC143" s="115">
        <f t="shared" si="65"/>
        <v>5</v>
      </c>
      <c r="AD143" s="115">
        <f t="shared" si="65"/>
        <v>7</v>
      </c>
      <c r="AE143" s="115">
        <f>AE84/AE20</f>
        <v>6.2</v>
      </c>
      <c r="AF143" s="122">
        <f t="shared" ref="AF143:AP143" si="66">AF84/AF20</f>
        <v>6.052631578947369</v>
      </c>
      <c r="AG143" s="122">
        <f t="shared" si="66"/>
        <v>6.4</v>
      </c>
      <c r="AH143" s="122">
        <f t="shared" si="66"/>
        <v>6.5</v>
      </c>
      <c r="AI143" s="122">
        <f t="shared" si="66"/>
        <v>6.8</v>
      </c>
      <c r="AJ143" s="122">
        <f t="shared" si="66"/>
        <v>7</v>
      </c>
      <c r="AK143" s="120">
        <f t="shared" si="66"/>
        <v>6.8</v>
      </c>
      <c r="AL143" s="120">
        <f t="shared" si="66"/>
        <v>0</v>
      </c>
      <c r="AM143" s="120">
        <f t="shared" si="66"/>
        <v>0</v>
      </c>
      <c r="AN143" s="120">
        <f t="shared" si="66"/>
        <v>0</v>
      </c>
      <c r="AO143" s="122">
        <f t="shared" si="66"/>
        <v>7.1000000000000005</v>
      </c>
      <c r="AP143" s="200">
        <f t="shared" si="66"/>
        <v>7.2</v>
      </c>
      <c r="AQ143" s="79"/>
      <c r="AR143" s="79"/>
      <c r="AS143" s="79"/>
      <c r="AT143" s="79"/>
    </row>
    <row r="144" spans="1:46" ht="16.5" x14ac:dyDescent="0.25">
      <c r="A144" s="124" t="s">
        <v>54</v>
      </c>
      <c r="B144" s="125"/>
      <c r="C144" s="125"/>
      <c r="D144" s="238">
        <f>+D85/D21</f>
        <v>3.6551724137931036</v>
      </c>
      <c r="E144" s="239">
        <f>+E85/E21</f>
        <v>1.9285714285714286</v>
      </c>
      <c r="F144" s="239">
        <f>+F85/F21</f>
        <v>3.4090909090909092</v>
      </c>
      <c r="G144" s="238">
        <v>6.42</v>
      </c>
      <c r="H144" s="239">
        <v>4.5199999999999996</v>
      </c>
      <c r="I144" s="239">
        <v>4.1399999999999997</v>
      </c>
      <c r="J144" s="239">
        <v>3.67</v>
      </c>
      <c r="K144" s="239">
        <v>3.08</v>
      </c>
      <c r="L144" s="239">
        <v>2.85</v>
      </c>
      <c r="M144" s="239">
        <v>3.44</v>
      </c>
      <c r="N144" s="239">
        <v>3.31</v>
      </c>
      <c r="O144" s="239">
        <v>4.54</v>
      </c>
      <c r="P144" s="239">
        <v>4.6100000000000003</v>
      </c>
      <c r="Q144" s="239">
        <f>+Q85/Q21</f>
        <v>4.901960784313725</v>
      </c>
      <c r="R144" s="239">
        <f>+R85/R21</f>
        <v>4.8571428571428568</v>
      </c>
      <c r="S144" s="239">
        <f>+S85/S21</f>
        <v>5.46875</v>
      </c>
      <c r="T144" s="115">
        <f t="shared" ref="T144:AD144" si="67">T85/T21</f>
        <v>5</v>
      </c>
      <c r="U144" s="115">
        <f t="shared" si="67"/>
        <v>5.7804878048780486</v>
      </c>
      <c r="V144" s="115">
        <f t="shared" si="67"/>
        <v>6.2</v>
      </c>
      <c r="W144" s="115">
        <f t="shared" si="67"/>
        <v>5.9130434782608692</v>
      </c>
      <c r="X144" s="115">
        <f t="shared" si="67"/>
        <v>5.5</v>
      </c>
      <c r="Y144" s="115">
        <f t="shared" si="67"/>
        <v>5.5</v>
      </c>
      <c r="Z144" s="129">
        <f t="shared" si="67"/>
        <v>6.042553191489362</v>
      </c>
      <c r="AA144" s="115">
        <f t="shared" si="67"/>
        <v>6.2</v>
      </c>
      <c r="AB144" s="115">
        <f t="shared" si="67"/>
        <v>5.6</v>
      </c>
      <c r="AC144" s="115">
        <f t="shared" si="67"/>
        <v>5.6578947368421053</v>
      </c>
      <c r="AD144" s="115">
        <f t="shared" si="67"/>
        <v>7</v>
      </c>
      <c r="AE144" s="115">
        <f>AE85/AE21</f>
        <v>6.2222222222222223</v>
      </c>
      <c r="AF144" s="122">
        <f t="shared" ref="AF144:AP144" si="68">AF85/AF21</f>
        <v>6</v>
      </c>
      <c r="AG144" s="122">
        <f t="shared" si="68"/>
        <v>6.3489361702127658</v>
      </c>
      <c r="AH144" s="122">
        <f t="shared" si="68"/>
        <v>6.2</v>
      </c>
      <c r="AI144" s="122">
        <f t="shared" si="68"/>
        <v>6.1999999999999993</v>
      </c>
      <c r="AJ144" s="122">
        <f t="shared" si="68"/>
        <v>6.1</v>
      </c>
      <c r="AK144" s="120">
        <f t="shared" si="68"/>
        <v>6.1</v>
      </c>
      <c r="AL144" s="120">
        <f t="shared" si="68"/>
        <v>0</v>
      </c>
      <c r="AM144" s="120">
        <f t="shared" si="68"/>
        <v>0</v>
      </c>
      <c r="AN144" s="120">
        <f t="shared" si="68"/>
        <v>0</v>
      </c>
      <c r="AO144" s="122">
        <f t="shared" si="68"/>
        <v>6.3</v>
      </c>
      <c r="AP144" s="200">
        <f t="shared" si="68"/>
        <v>6.1</v>
      </c>
      <c r="AQ144" s="79"/>
      <c r="AR144" s="79"/>
      <c r="AS144" s="79"/>
      <c r="AT144" s="79"/>
    </row>
    <row r="145" spans="1:218" ht="16.5" x14ac:dyDescent="0.25">
      <c r="A145" s="124" t="s">
        <v>55</v>
      </c>
      <c r="B145" s="125"/>
      <c r="C145" s="125"/>
      <c r="D145" s="238">
        <f>+D86/D22</f>
        <v>3.4</v>
      </c>
      <c r="E145" s="239">
        <f>+E86/E22</f>
        <v>1.544776119402985</v>
      </c>
      <c r="F145" s="239">
        <f>+F86/F22</f>
        <v>3.3451327433628317</v>
      </c>
      <c r="G145" s="238">
        <v>3.71</v>
      </c>
      <c r="H145" s="239">
        <v>1.76</v>
      </c>
      <c r="I145" s="239">
        <v>3.74</v>
      </c>
      <c r="J145" s="239">
        <v>3.06</v>
      </c>
      <c r="K145" s="239">
        <v>3.15</v>
      </c>
      <c r="L145" s="239">
        <v>3.88</v>
      </c>
      <c r="M145" s="239">
        <v>3.64</v>
      </c>
      <c r="N145" s="239">
        <v>3.44</v>
      </c>
      <c r="O145" s="239">
        <v>3.9</v>
      </c>
      <c r="P145" s="239">
        <v>3.48</v>
      </c>
      <c r="Q145" s="239">
        <v>4.03</v>
      </c>
      <c r="R145" s="239">
        <f>+R86/R22</f>
        <v>5.0602678571428568</v>
      </c>
      <c r="S145" s="239">
        <f>+S86/S22</f>
        <v>4.9038461538461542</v>
      </c>
      <c r="T145" s="115">
        <f t="shared" ref="T145:AD145" si="69">T86/T22</f>
        <v>3.2727272727272729</v>
      </c>
      <c r="U145" s="115">
        <f t="shared" si="69"/>
        <v>5.5037313432835822</v>
      </c>
      <c r="V145" s="115">
        <f t="shared" si="69"/>
        <v>6</v>
      </c>
      <c r="W145" s="115">
        <f t="shared" si="69"/>
        <v>5.9051724137931032</v>
      </c>
      <c r="X145" s="115">
        <f t="shared" si="69"/>
        <v>5</v>
      </c>
      <c r="Y145" s="115">
        <f t="shared" si="69"/>
        <v>5.65</v>
      </c>
      <c r="Z145" s="129">
        <f t="shared" si="69"/>
        <v>6</v>
      </c>
      <c r="AA145" s="115">
        <f t="shared" si="69"/>
        <v>5.4</v>
      </c>
      <c r="AB145" s="115">
        <f t="shared" si="69"/>
        <v>5.3506493506493502</v>
      </c>
      <c r="AC145" s="115">
        <f t="shared" si="69"/>
        <v>4.7</v>
      </c>
      <c r="AD145" s="115">
        <f t="shared" si="69"/>
        <v>6.8</v>
      </c>
      <c r="AE145" s="115">
        <f>AE86/AE22</f>
        <v>5.8</v>
      </c>
      <c r="AF145" s="122">
        <f t="shared" ref="AF145:AP145" si="70">AF86/AF22</f>
        <v>5.5</v>
      </c>
      <c r="AG145" s="122">
        <f t="shared" si="70"/>
        <v>5.45</v>
      </c>
      <c r="AH145" s="122">
        <f t="shared" si="70"/>
        <v>6.6696969696969699</v>
      </c>
      <c r="AI145" s="122">
        <f t="shared" si="70"/>
        <v>6.5</v>
      </c>
      <c r="AJ145" s="122">
        <f t="shared" si="70"/>
        <v>6.6000000000000005</v>
      </c>
      <c r="AK145" s="120">
        <f t="shared" si="70"/>
        <v>6.15</v>
      </c>
      <c r="AL145" s="120">
        <f t="shared" si="70"/>
        <v>0</v>
      </c>
      <c r="AM145" s="120">
        <f t="shared" si="70"/>
        <v>0</v>
      </c>
      <c r="AN145" s="120">
        <f t="shared" si="70"/>
        <v>0</v>
      </c>
      <c r="AO145" s="122">
        <f t="shared" si="70"/>
        <v>6.75</v>
      </c>
      <c r="AP145" s="200">
        <f t="shared" si="70"/>
        <v>5.8999999999999995</v>
      </c>
      <c r="AQ145" s="79"/>
      <c r="AR145" s="79"/>
      <c r="AS145" s="79"/>
      <c r="AT145" s="79"/>
    </row>
    <row r="146" spans="1:218" ht="16.5" x14ac:dyDescent="0.25">
      <c r="A146" s="124" t="s">
        <v>56</v>
      </c>
      <c r="B146" s="125"/>
      <c r="C146" s="125"/>
      <c r="D146" s="238">
        <f>+D87/D23</f>
        <v>2.6451612903225805</v>
      </c>
      <c r="E146" s="239">
        <f>+E87/E23</f>
        <v>0.61111111111111116</v>
      </c>
      <c r="F146" s="239">
        <f>+F87/F23</f>
        <v>1.2857142857142858</v>
      </c>
      <c r="G146" s="238">
        <v>2.09</v>
      </c>
      <c r="H146" s="239">
        <f>+H87/H23</f>
        <v>1.1794871794871795</v>
      </c>
      <c r="I146" s="239">
        <v>3.25</v>
      </c>
      <c r="J146" s="239">
        <v>2.25</v>
      </c>
      <c r="K146" s="239">
        <v>2.4500000000000002</v>
      </c>
      <c r="L146" s="239">
        <v>1.47</v>
      </c>
      <c r="M146" s="239">
        <v>3.01</v>
      </c>
      <c r="N146" s="239">
        <v>2.2200000000000002</v>
      </c>
      <c r="O146" s="239">
        <v>2.5</v>
      </c>
      <c r="P146" s="239">
        <v>2.72</v>
      </c>
      <c r="Q146" s="239">
        <f>+Q87/Q23</f>
        <v>2.8787878787878789</v>
      </c>
      <c r="R146" s="239">
        <f>+R87/R23</f>
        <v>2.7647058823529411</v>
      </c>
      <c r="S146" s="239">
        <f>+S87/S23</f>
        <v>3.5</v>
      </c>
      <c r="T146" s="115">
        <f t="shared" ref="T146:AD146" si="71">T87/T23</f>
        <v>2.4</v>
      </c>
      <c r="U146" s="115">
        <f t="shared" si="71"/>
        <v>4</v>
      </c>
      <c r="V146" s="115">
        <f t="shared" si="71"/>
        <v>5.1984848484848492</v>
      </c>
      <c r="W146" s="115">
        <f t="shared" si="71"/>
        <v>5</v>
      </c>
      <c r="X146" s="115">
        <f t="shared" si="71"/>
        <v>5</v>
      </c>
      <c r="Y146" s="115">
        <f t="shared" si="71"/>
        <v>5.453125</v>
      </c>
      <c r="Z146" s="129">
        <f t="shared" si="71"/>
        <v>5.1333333333333337</v>
      </c>
      <c r="AA146" s="115">
        <f t="shared" si="71"/>
        <v>6.1</v>
      </c>
      <c r="AB146" s="115">
        <f t="shared" si="71"/>
        <v>5.5</v>
      </c>
      <c r="AC146" s="115">
        <f t="shared" si="71"/>
        <v>5.6507936507936511</v>
      </c>
      <c r="AD146" s="115">
        <f t="shared" si="71"/>
        <v>7.5</v>
      </c>
      <c r="AE146" s="115">
        <f>AE87/AE23</f>
        <v>7.5</v>
      </c>
      <c r="AF146" s="122">
        <f t="shared" ref="AF146:AP146" si="72">AF87/AF23</f>
        <v>6.5</v>
      </c>
      <c r="AG146" s="122">
        <f t="shared" si="72"/>
        <v>7</v>
      </c>
      <c r="AH146" s="122">
        <f t="shared" si="72"/>
        <v>6.8</v>
      </c>
      <c r="AI146" s="122">
        <f t="shared" si="72"/>
        <v>6.6</v>
      </c>
      <c r="AJ146" s="122">
        <f t="shared" si="72"/>
        <v>6.8</v>
      </c>
      <c r="AK146" s="120">
        <f t="shared" si="72"/>
        <v>6.8</v>
      </c>
      <c r="AL146" s="120">
        <f t="shared" si="72"/>
        <v>0</v>
      </c>
      <c r="AM146" s="120">
        <f t="shared" si="72"/>
        <v>0</v>
      </c>
      <c r="AN146" s="120">
        <f t="shared" si="72"/>
        <v>0</v>
      </c>
      <c r="AO146" s="122">
        <f t="shared" si="72"/>
        <v>7.1</v>
      </c>
      <c r="AP146" s="200">
        <f t="shared" si="72"/>
        <v>6.5625</v>
      </c>
      <c r="AQ146" s="79"/>
      <c r="AR146" s="79"/>
      <c r="AS146" s="79"/>
      <c r="AT146" s="79"/>
    </row>
    <row r="147" spans="1:218" ht="16.5" x14ac:dyDescent="0.25">
      <c r="A147" s="124" t="s">
        <v>57</v>
      </c>
      <c r="B147" s="125"/>
      <c r="C147" s="125"/>
      <c r="D147" s="238">
        <f>+D88/D24</f>
        <v>3.0425531914893615</v>
      </c>
      <c r="E147" s="239">
        <f>+E88/E24</f>
        <v>1.032258064516129</v>
      </c>
      <c r="F147" s="239">
        <f>+F88/F24</f>
        <v>2.806451612903226</v>
      </c>
      <c r="G147" s="238">
        <v>4.6500000000000004</v>
      </c>
      <c r="H147" s="239">
        <v>1.94</v>
      </c>
      <c r="I147" s="239">
        <v>3.9</v>
      </c>
      <c r="J147" s="239">
        <v>3.58</v>
      </c>
      <c r="K147" s="239">
        <v>2.93</v>
      </c>
      <c r="L147" s="239">
        <v>3.32</v>
      </c>
      <c r="M147" s="239">
        <v>3.43</v>
      </c>
      <c r="N147" s="239">
        <v>3.11</v>
      </c>
      <c r="O147" s="239">
        <v>3.9</v>
      </c>
      <c r="P147" s="239">
        <f>+P88/P24</f>
        <v>3.5099337748344372</v>
      </c>
      <c r="Q147" s="239">
        <f>+Q88/Q24</f>
        <v>3.7124999999999999</v>
      </c>
      <c r="R147" s="239">
        <f>+R88/R24</f>
        <v>4.1783333333333328</v>
      </c>
      <c r="S147" s="239">
        <f>+S88/S24</f>
        <v>4.9000000000000004</v>
      </c>
      <c r="T147" s="115">
        <f t="shared" ref="T147:AD147" si="73">T88/T24</f>
        <v>2.9</v>
      </c>
      <c r="U147" s="115">
        <f t="shared" si="73"/>
        <v>5</v>
      </c>
      <c r="V147" s="115">
        <f t="shared" si="73"/>
        <v>5.2</v>
      </c>
      <c r="W147" s="115">
        <f t="shared" si="73"/>
        <v>5.8</v>
      </c>
      <c r="X147" s="115">
        <f t="shared" si="73"/>
        <v>4.8986486486486482</v>
      </c>
      <c r="Y147" s="115">
        <f t="shared" si="73"/>
        <v>5.1148648648648649</v>
      </c>
      <c r="Z147" s="129">
        <f t="shared" si="73"/>
        <v>5</v>
      </c>
      <c r="AA147" s="115">
        <f t="shared" si="73"/>
        <v>5.4946153846153845</v>
      </c>
      <c r="AB147" s="115">
        <f t="shared" si="73"/>
        <v>4.3999999999999995</v>
      </c>
      <c r="AC147" s="115">
        <f t="shared" si="73"/>
        <v>4.2244897959183669</v>
      </c>
      <c r="AD147" s="115">
        <f t="shared" si="73"/>
        <v>6.5</v>
      </c>
      <c r="AE147" s="115">
        <f>AE88/AE24</f>
        <v>5.5</v>
      </c>
      <c r="AF147" s="122">
        <f t="shared" ref="AF147:AP147" si="74">AF88/AF24</f>
        <v>5.3999999999999995</v>
      </c>
      <c r="AG147" s="122">
        <f t="shared" si="74"/>
        <v>5.4</v>
      </c>
      <c r="AH147" s="122">
        <f t="shared" si="74"/>
        <v>6.3999999999999995</v>
      </c>
      <c r="AI147" s="122">
        <f t="shared" si="74"/>
        <v>6.4</v>
      </c>
      <c r="AJ147" s="122">
        <f t="shared" si="74"/>
        <v>6.5</v>
      </c>
      <c r="AK147" s="120">
        <f t="shared" si="74"/>
        <v>5.416666666666667</v>
      </c>
      <c r="AL147" s="120">
        <f t="shared" si="74"/>
        <v>0</v>
      </c>
      <c r="AM147" s="120">
        <f t="shared" si="74"/>
        <v>0</v>
      </c>
      <c r="AN147" s="120">
        <f t="shared" si="74"/>
        <v>0</v>
      </c>
      <c r="AO147" s="122">
        <f t="shared" si="74"/>
        <v>6.5</v>
      </c>
      <c r="AP147" s="200">
        <f t="shared" si="74"/>
        <v>5.8999999999999995</v>
      </c>
      <c r="AQ147" s="79"/>
      <c r="AR147" s="79"/>
      <c r="AS147" s="79"/>
      <c r="AT147" s="79"/>
    </row>
    <row r="148" spans="1:218" ht="16.5" x14ac:dyDescent="0.25">
      <c r="A148" s="124" t="s">
        <v>58</v>
      </c>
      <c r="B148" s="125"/>
      <c r="C148" s="125"/>
      <c r="D148" s="238">
        <f>+D89/D25</f>
        <v>1.8976930792377131</v>
      </c>
      <c r="E148" s="239">
        <f>+E89/E25</f>
        <v>0.37136465324384788</v>
      </c>
      <c r="F148" s="239">
        <f>+F89/F25</f>
        <v>1.7132936507936507</v>
      </c>
      <c r="G148" s="238">
        <v>2.37</v>
      </c>
      <c r="H148" s="239">
        <v>1.2</v>
      </c>
      <c r="I148" s="239">
        <v>2.64</v>
      </c>
      <c r="J148" s="239">
        <v>2.76</v>
      </c>
      <c r="K148" s="239">
        <v>2.14</v>
      </c>
      <c r="L148" s="239">
        <v>1.9</v>
      </c>
      <c r="M148" s="239">
        <v>2.63</v>
      </c>
      <c r="N148" s="239">
        <v>2.38</v>
      </c>
      <c r="O148" s="239">
        <v>2.6</v>
      </c>
      <c r="P148" s="239">
        <f>+P89/P25</f>
        <v>2.2239583333333335</v>
      </c>
      <c r="Q148" s="239">
        <f>+Q89/Q25</f>
        <v>2.6973684210526314</v>
      </c>
      <c r="R148" s="239">
        <f>+R89/R25</f>
        <v>3.2132352941176472</v>
      </c>
      <c r="S148" s="239">
        <f>+S89/S25</f>
        <v>3.2857142857142856</v>
      </c>
      <c r="T148" s="115">
        <f t="shared" ref="T148:AD148" si="75">T89/T25</f>
        <v>1.8580645161290323</v>
      </c>
      <c r="U148" s="115">
        <f t="shared" si="75"/>
        <v>3.5491803278688523</v>
      </c>
      <c r="V148" s="115">
        <f t="shared" si="75"/>
        <v>3.6066964285714285</v>
      </c>
      <c r="W148" s="115">
        <f t="shared" si="75"/>
        <v>3.7007874015748032</v>
      </c>
      <c r="X148" s="115">
        <f t="shared" si="75"/>
        <v>3.649</v>
      </c>
      <c r="Y148" s="115">
        <f t="shared" si="75"/>
        <v>3.4532786885245903</v>
      </c>
      <c r="Z148" s="129">
        <f t="shared" si="75"/>
        <v>2.049557522123894</v>
      </c>
      <c r="AA148" s="115">
        <f t="shared" si="75"/>
        <v>4.3</v>
      </c>
      <c r="AB148" s="115">
        <f t="shared" si="75"/>
        <v>2.2494623655913979</v>
      </c>
      <c r="AC148" s="115">
        <f t="shared" si="75"/>
        <v>2.4</v>
      </c>
      <c r="AD148" s="115">
        <f t="shared" si="75"/>
        <v>4.9980769230769226</v>
      </c>
      <c r="AE148" s="115">
        <f>AE89/AE25</f>
        <v>4.5135135135135132</v>
      </c>
      <c r="AF148" s="122">
        <f t="shared" ref="AF148:AP148" si="76">AF89/AF25</f>
        <v>3.2666666666666666</v>
      </c>
      <c r="AG148" s="122">
        <f t="shared" si="76"/>
        <v>4.6231578947368419</v>
      </c>
      <c r="AH148" s="122">
        <f t="shared" si="76"/>
        <v>4.391752577319588</v>
      </c>
      <c r="AI148" s="122">
        <f t="shared" si="76"/>
        <v>4.55</v>
      </c>
      <c r="AJ148" s="122">
        <f t="shared" si="76"/>
        <v>4.8000000000000007</v>
      </c>
      <c r="AK148" s="120">
        <f t="shared" si="76"/>
        <v>2.2045454545454546</v>
      </c>
      <c r="AL148" s="120">
        <f t="shared" si="76"/>
        <v>0</v>
      </c>
      <c r="AM148" s="120">
        <f t="shared" si="76"/>
        <v>0</v>
      </c>
      <c r="AN148" s="120">
        <f t="shared" si="76"/>
        <v>0</v>
      </c>
      <c r="AO148" s="122">
        <f t="shared" si="76"/>
        <v>4.7</v>
      </c>
      <c r="AP148" s="200">
        <f t="shared" si="76"/>
        <v>4.45</v>
      </c>
      <c r="AQ148" s="79"/>
      <c r="AR148" s="79"/>
      <c r="AS148" s="79"/>
      <c r="AT148" s="79"/>
    </row>
    <row r="149" spans="1:218" ht="16.5" x14ac:dyDescent="0.25">
      <c r="A149" s="114"/>
      <c r="B149" s="114"/>
      <c r="C149" s="114"/>
      <c r="D149" s="114"/>
      <c r="E149" s="114"/>
      <c r="F149" s="114"/>
      <c r="G149" s="238" t="s">
        <v>59</v>
      </c>
      <c r="H149" s="239" t="s">
        <v>59</v>
      </c>
      <c r="I149" s="239" t="s">
        <v>59</v>
      </c>
      <c r="J149" s="239" t="s">
        <v>59</v>
      </c>
      <c r="K149" s="239" t="s">
        <v>59</v>
      </c>
      <c r="L149" s="239" t="s">
        <v>59</v>
      </c>
      <c r="M149" s="239" t="s">
        <v>59</v>
      </c>
      <c r="N149" s="239" t="s">
        <v>59</v>
      </c>
      <c r="O149" s="239" t="s">
        <v>59</v>
      </c>
      <c r="P149" s="239" t="s">
        <v>59</v>
      </c>
      <c r="Q149" s="239" t="s">
        <v>59</v>
      </c>
      <c r="R149" s="239"/>
      <c r="S149" s="239"/>
      <c r="T149" s="115"/>
      <c r="U149" s="115"/>
      <c r="V149" s="115"/>
      <c r="W149" s="115"/>
      <c r="X149" s="115"/>
      <c r="Y149" s="115"/>
      <c r="Z149" s="129"/>
      <c r="AA149" s="115"/>
      <c r="AB149" s="115"/>
      <c r="AC149" s="115"/>
      <c r="AD149" s="115"/>
      <c r="AE149" s="115"/>
      <c r="AF149" s="122"/>
      <c r="AG149" s="122"/>
      <c r="AH149" s="241"/>
      <c r="AI149" s="241"/>
      <c r="AJ149" s="241"/>
      <c r="AK149" s="242"/>
      <c r="AL149" s="242"/>
      <c r="AM149" s="242"/>
      <c r="AN149" s="242"/>
      <c r="AO149" s="241"/>
      <c r="AP149" s="200"/>
      <c r="AQ149" s="79"/>
      <c r="AR149" s="79"/>
      <c r="AS149" s="79"/>
      <c r="AT149" s="79"/>
    </row>
    <row r="150" spans="1:218" ht="16.5" x14ac:dyDescent="0.25">
      <c r="A150" s="132" t="s">
        <v>60</v>
      </c>
      <c r="B150" s="132"/>
      <c r="C150" s="132"/>
      <c r="D150" s="243">
        <f t="shared" ref="D150:AP150" si="77">D91/D27</f>
        <v>2.2300524170064064</v>
      </c>
      <c r="E150" s="243">
        <f t="shared" si="77"/>
        <v>0.66560340244550775</v>
      </c>
      <c r="F150" s="243">
        <f t="shared" si="77"/>
        <v>2.225806451612903</v>
      </c>
      <c r="G150" s="243">
        <f t="shared" si="77"/>
        <v>2.8266515964515957</v>
      </c>
      <c r="H150" s="243">
        <f t="shared" si="77"/>
        <v>1.5132871725319437</v>
      </c>
      <c r="I150" s="243">
        <f t="shared" si="77"/>
        <v>3.0651260504201683</v>
      </c>
      <c r="J150" s="243">
        <f t="shared" si="77"/>
        <v>2.9036789297658867</v>
      </c>
      <c r="K150" s="243">
        <f t="shared" si="77"/>
        <v>2.481359893167149</v>
      </c>
      <c r="L150" s="243">
        <f t="shared" si="77"/>
        <v>2.5146198830409356</v>
      </c>
      <c r="M150" s="243">
        <f t="shared" si="77"/>
        <v>3.10951826855946</v>
      </c>
      <c r="N150" s="243">
        <f t="shared" si="77"/>
        <v>2.7274816661918493</v>
      </c>
      <c r="O150" s="243">
        <f t="shared" si="77"/>
        <v>3.0052860662766339</v>
      </c>
      <c r="P150" s="243">
        <f t="shared" si="77"/>
        <v>2.851374050930592</v>
      </c>
      <c r="Q150" s="243">
        <f t="shared" si="77"/>
        <v>3.1514657980456025</v>
      </c>
      <c r="R150" s="243">
        <f t="shared" si="77"/>
        <v>3.8474705882352942</v>
      </c>
      <c r="S150" s="243">
        <f t="shared" si="77"/>
        <v>4.0536302032913838</v>
      </c>
      <c r="T150" s="135">
        <f t="shared" si="77"/>
        <v>2.6557114721811916</v>
      </c>
      <c r="U150" s="135">
        <f t="shared" si="77"/>
        <v>4.3062751871042027</v>
      </c>
      <c r="V150" s="135">
        <f t="shared" si="77"/>
        <v>4.5500335795836131</v>
      </c>
      <c r="W150" s="135">
        <f t="shared" si="77"/>
        <v>4.5531197301854975</v>
      </c>
      <c r="X150" s="135">
        <f t="shared" si="77"/>
        <v>4.2670803074102803</v>
      </c>
      <c r="Y150" s="135">
        <f t="shared" si="77"/>
        <v>4.2191663610805525</v>
      </c>
      <c r="Z150" s="136">
        <f t="shared" si="77"/>
        <v>3.4667944595597326</v>
      </c>
      <c r="AA150" s="205">
        <f t="shared" si="77"/>
        <v>4.9703455389375968</v>
      </c>
      <c r="AB150" s="205">
        <f t="shared" si="77"/>
        <v>3.2699147128897477</v>
      </c>
      <c r="AC150" s="205">
        <f t="shared" si="77"/>
        <v>3.3589554077358956</v>
      </c>
      <c r="AD150" s="244">
        <f t="shared" si="77"/>
        <v>6.0349339662832451</v>
      </c>
      <c r="AE150" s="205">
        <f t="shared" si="77"/>
        <v>5.157321977762007</v>
      </c>
      <c r="AF150" s="207">
        <f t="shared" si="77"/>
        <v>4.2706407886629707</v>
      </c>
      <c r="AG150" s="207">
        <f t="shared" si="77"/>
        <v>5.2883128132153683</v>
      </c>
      <c r="AH150" s="207">
        <f t="shared" si="77"/>
        <v>5.0830427330220456</v>
      </c>
      <c r="AI150" s="207">
        <f t="shared" si="77"/>
        <v>4.9458730158730164</v>
      </c>
      <c r="AJ150" s="245">
        <f t="shared" si="77"/>
        <v>5.5873036219023202</v>
      </c>
      <c r="AK150" s="208">
        <f t="shared" si="77"/>
        <v>3.8945168033445894</v>
      </c>
      <c r="AL150" s="208">
        <f t="shared" si="77"/>
        <v>0</v>
      </c>
      <c r="AM150" s="208">
        <f t="shared" si="77"/>
        <v>0</v>
      </c>
      <c r="AN150" s="208">
        <f t="shared" si="77"/>
        <v>0</v>
      </c>
      <c r="AO150" s="207">
        <f t="shared" si="77"/>
        <v>5.2373882602988058</v>
      </c>
      <c r="AP150" s="209">
        <f t="shared" si="77"/>
        <v>5.1735574876877246</v>
      </c>
      <c r="AQ150" s="85"/>
      <c r="AR150" s="85"/>
      <c r="AS150" s="85"/>
      <c r="AT150" s="85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</row>
    <row r="151" spans="1:218" ht="16.5" x14ac:dyDescent="0.25">
      <c r="A151" s="141"/>
      <c r="B151" s="141"/>
      <c r="C151" s="141"/>
      <c r="D151" s="141"/>
      <c r="E151" s="141"/>
      <c r="F151" s="141"/>
      <c r="G151" s="142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2"/>
      <c r="U151" s="142"/>
      <c r="V151" s="142"/>
      <c r="W151" s="142"/>
      <c r="X151" s="142"/>
      <c r="Y151" s="142"/>
      <c r="Z151" s="144"/>
      <c r="AA151" s="142"/>
      <c r="AB151" s="142"/>
      <c r="AC151" s="142"/>
      <c r="AD151" s="246" t="s">
        <v>72</v>
      </c>
      <c r="AE151" s="142"/>
      <c r="AF151" s="112"/>
      <c r="AG151" s="112"/>
      <c r="AH151" s="145"/>
      <c r="AI151" s="145"/>
      <c r="AJ151" s="247" t="s">
        <v>90</v>
      </c>
      <c r="AK151" s="110"/>
      <c r="AL151" s="110"/>
      <c r="AM151" s="110"/>
      <c r="AN151" s="110"/>
      <c r="AO151" s="122"/>
      <c r="AP151" s="192"/>
      <c r="AQ151" s="79"/>
      <c r="AR151" s="79"/>
      <c r="AS151" s="79"/>
      <c r="AT151" s="79"/>
    </row>
    <row r="152" spans="1:218" ht="16.5" x14ac:dyDescent="0.25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81"/>
      <c r="AA152" s="79"/>
      <c r="AB152" s="79"/>
      <c r="AC152" s="79"/>
      <c r="AD152" s="79"/>
      <c r="AE152" s="79"/>
      <c r="AF152" s="82"/>
      <c r="AG152" s="82"/>
      <c r="AH152" s="171"/>
      <c r="AI152" s="171"/>
      <c r="AJ152" s="171"/>
      <c r="AK152" s="82"/>
      <c r="AL152" s="151">
        <f>AVERAGE(AF150:AJ150)</f>
        <v>5.0350345945351451</v>
      </c>
      <c r="AM152" s="149" t="s">
        <v>61</v>
      </c>
      <c r="AN152" s="82"/>
      <c r="AO152" s="151">
        <f>AVERAGE(AH150:AO150)</f>
        <v>3.0935155543050969</v>
      </c>
      <c r="AP152" s="210">
        <f>AVERAGE(AI150:AP150)</f>
        <v>3.1048298986383074</v>
      </c>
      <c r="AQ152" s="79"/>
      <c r="AR152" s="79"/>
      <c r="AS152" s="79"/>
      <c r="AT152" s="151" t="s">
        <v>189</v>
      </c>
    </row>
    <row r="153" spans="1:218" ht="16.5" x14ac:dyDescent="0.25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81"/>
      <c r="AA153" s="79"/>
      <c r="AB153" s="79"/>
      <c r="AC153" s="79"/>
      <c r="AD153" s="79"/>
      <c r="AE153" s="79"/>
      <c r="AF153" s="82"/>
      <c r="AG153" s="82"/>
      <c r="AH153" s="171"/>
      <c r="AI153" s="171"/>
      <c r="AJ153" s="171"/>
      <c r="AK153" s="82"/>
      <c r="AL153" s="82"/>
      <c r="AM153" s="158"/>
      <c r="AN153" s="82"/>
      <c r="AO153" s="151">
        <f>AVERAGE(AC150:AO150)</f>
        <v>3.7583299529307896</v>
      </c>
      <c r="AP153" s="210">
        <f>AVERAGE(AD150:AP150)</f>
        <v>3.8979147283116995</v>
      </c>
      <c r="AQ153" s="79"/>
      <c r="AR153" s="79"/>
      <c r="AS153" s="79"/>
      <c r="AT153" s="151" t="s">
        <v>190</v>
      </c>
    </row>
    <row r="154" spans="1:218" ht="16.5" x14ac:dyDescent="0.25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81"/>
      <c r="AA154" s="79"/>
      <c r="AB154" s="79"/>
      <c r="AC154" s="79"/>
      <c r="AD154" s="79"/>
      <c r="AE154" s="79"/>
      <c r="AF154" s="82"/>
      <c r="AG154" s="82"/>
      <c r="AH154" s="171"/>
      <c r="AI154" s="171"/>
      <c r="AJ154" s="171"/>
      <c r="AK154" s="82"/>
      <c r="AL154" s="82"/>
      <c r="AM154" s="158"/>
      <c r="AN154" s="82"/>
      <c r="AO154" s="82"/>
      <c r="AP154" s="83"/>
      <c r="AQ154" s="79"/>
      <c r="AR154" s="79"/>
      <c r="AS154" s="79"/>
      <c r="AT154" s="79"/>
    </row>
    <row r="155" spans="1:218" ht="16.5" x14ac:dyDescent="0.25">
      <c r="A155" s="79" t="s">
        <v>91</v>
      </c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81"/>
      <c r="AA155" s="79"/>
      <c r="AB155" s="79"/>
      <c r="AC155" s="79"/>
      <c r="AD155" s="79"/>
      <c r="AE155" s="79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3"/>
      <c r="AQ155" s="79"/>
      <c r="AR155" s="79"/>
      <c r="AS155" s="79"/>
      <c r="AT155" s="79"/>
    </row>
    <row r="156" spans="1:218" ht="16.5" x14ac:dyDescent="0.25">
      <c r="A156" s="79" t="s">
        <v>92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81"/>
      <c r="AA156" s="79"/>
      <c r="AB156" s="79"/>
      <c r="AC156" s="79"/>
      <c r="AD156" s="79"/>
      <c r="AE156" s="79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3"/>
      <c r="AQ156" s="79"/>
      <c r="AR156" s="79"/>
      <c r="AS156" s="79"/>
      <c r="AT156" s="79"/>
    </row>
    <row r="157" spans="1:218" ht="16.5" x14ac:dyDescent="0.25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81"/>
      <c r="AA157" s="79"/>
      <c r="AB157" s="79"/>
      <c r="AC157" s="79"/>
      <c r="AD157" s="79"/>
      <c r="AE157" s="79"/>
      <c r="AF157" s="248"/>
      <c r="AG157" s="82"/>
      <c r="AH157" s="171"/>
      <c r="AI157" s="171"/>
      <c r="AJ157" s="171"/>
      <c r="AK157" s="82"/>
      <c r="AL157" s="82"/>
      <c r="AM157" s="82"/>
      <c r="AN157" s="82"/>
      <c r="AO157" s="82"/>
      <c r="AP157" s="83"/>
      <c r="AQ157" s="79"/>
      <c r="AR157" s="79"/>
      <c r="AS157" s="79"/>
      <c r="AT157" s="79"/>
    </row>
    <row r="158" spans="1:218" ht="16.5" x14ac:dyDescent="0.25">
      <c r="A158" s="88" t="s">
        <v>93</v>
      </c>
      <c r="B158" s="88"/>
      <c r="C158" s="88"/>
      <c r="D158" s="88"/>
      <c r="E158" s="88"/>
      <c r="F158" s="88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81"/>
      <c r="AA158" s="79"/>
      <c r="AB158" s="79"/>
      <c r="AC158" s="79"/>
      <c r="AD158" s="79"/>
      <c r="AE158" s="79"/>
      <c r="AF158" s="248"/>
      <c r="AG158" s="82"/>
      <c r="AH158" s="171"/>
      <c r="AI158" s="171"/>
      <c r="AJ158" s="171"/>
      <c r="AK158" s="82"/>
      <c r="AL158" s="82"/>
      <c r="AM158" s="82"/>
      <c r="AN158" s="82"/>
      <c r="AO158" s="82"/>
      <c r="AP158" s="83"/>
      <c r="AQ158" s="79"/>
      <c r="AR158" s="79"/>
      <c r="AS158" s="79"/>
      <c r="AT158" s="79"/>
    </row>
    <row r="159" spans="1:218" ht="16.5" x14ac:dyDescent="0.25">
      <c r="A159" s="86" t="s">
        <v>94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90"/>
      <c r="AG159" s="90"/>
      <c r="AH159" s="90"/>
      <c r="AI159" s="90"/>
      <c r="AJ159" s="90"/>
      <c r="AK159" s="82"/>
      <c r="AL159" s="82"/>
      <c r="AM159" s="82"/>
      <c r="AN159" s="82"/>
      <c r="AO159" s="159"/>
      <c r="AP159" s="83"/>
      <c r="AQ159" s="79"/>
      <c r="AR159" s="79"/>
      <c r="AS159" s="79"/>
      <c r="AT159" s="79"/>
    </row>
    <row r="160" spans="1:218" ht="16.5" x14ac:dyDescent="0.25">
      <c r="A160" s="93"/>
      <c r="B160" s="94" t="s">
        <v>6</v>
      </c>
      <c r="C160" s="94" t="s">
        <v>7</v>
      </c>
      <c r="D160" s="95" t="s">
        <v>8</v>
      </c>
      <c r="E160" s="95" t="s">
        <v>9</v>
      </c>
      <c r="F160" s="95" t="s">
        <v>10</v>
      </c>
      <c r="G160" s="96" t="s">
        <v>11</v>
      </c>
      <c r="H160" s="97" t="s">
        <v>12</v>
      </c>
      <c r="I160" s="97" t="s">
        <v>13</v>
      </c>
      <c r="J160" s="97" t="s">
        <v>14</v>
      </c>
      <c r="K160" s="97" t="s">
        <v>15</v>
      </c>
      <c r="L160" s="98" t="s">
        <v>16</v>
      </c>
      <c r="M160" s="98" t="s">
        <v>17</v>
      </c>
      <c r="N160" s="98" t="s">
        <v>18</v>
      </c>
      <c r="O160" s="98" t="s">
        <v>19</v>
      </c>
      <c r="P160" s="98" t="s">
        <v>20</v>
      </c>
      <c r="Q160" s="98" t="s">
        <v>21</v>
      </c>
      <c r="R160" s="98" t="s">
        <v>22</v>
      </c>
      <c r="S160" s="98" t="s">
        <v>23</v>
      </c>
      <c r="T160" s="98" t="s">
        <v>24</v>
      </c>
      <c r="U160" s="98" t="s">
        <v>25</v>
      </c>
      <c r="V160" s="98" t="s">
        <v>26</v>
      </c>
      <c r="W160" s="98" t="s">
        <v>27</v>
      </c>
      <c r="X160" s="98" t="s">
        <v>28</v>
      </c>
      <c r="Y160" s="98" t="s">
        <v>29</v>
      </c>
      <c r="Z160" s="99" t="s">
        <v>30</v>
      </c>
      <c r="AA160" s="98" t="s">
        <v>31</v>
      </c>
      <c r="AB160" s="98" t="s">
        <v>32</v>
      </c>
      <c r="AC160" s="98" t="s">
        <v>33</v>
      </c>
      <c r="AD160" s="98" t="s">
        <v>34</v>
      </c>
      <c r="AE160" s="98" t="s">
        <v>35</v>
      </c>
      <c r="AF160" s="98" t="s">
        <v>36</v>
      </c>
      <c r="AG160" s="98" t="s">
        <v>37</v>
      </c>
      <c r="AH160" s="98" t="s">
        <v>38</v>
      </c>
      <c r="AI160" s="98" t="s">
        <v>39</v>
      </c>
      <c r="AJ160" s="98" t="s">
        <v>40</v>
      </c>
      <c r="AK160" s="100" t="s">
        <v>41</v>
      </c>
      <c r="AL160" s="100" t="s">
        <v>80</v>
      </c>
      <c r="AM160" s="100" t="s">
        <v>81</v>
      </c>
      <c r="AN160" s="100" t="s">
        <v>82</v>
      </c>
      <c r="AO160" s="233" t="s">
        <v>43</v>
      </c>
      <c r="AP160" s="199" t="s">
        <v>69</v>
      </c>
      <c r="AQ160" s="79"/>
      <c r="AR160" s="79"/>
      <c r="AS160" s="79"/>
      <c r="AT160" s="79"/>
    </row>
    <row r="161" spans="1:218" ht="16.5" x14ac:dyDescent="0.25">
      <c r="A161" s="104" t="s">
        <v>44</v>
      </c>
      <c r="B161" s="234" t="s">
        <v>87</v>
      </c>
      <c r="C161" s="234" t="s">
        <v>87</v>
      </c>
      <c r="D161" s="234" t="s">
        <v>87</v>
      </c>
      <c r="E161" s="234" t="s">
        <v>87</v>
      </c>
      <c r="F161" s="234" t="s">
        <v>87</v>
      </c>
      <c r="G161" s="234" t="s">
        <v>87</v>
      </c>
      <c r="H161" s="234" t="s">
        <v>87</v>
      </c>
      <c r="I161" s="234" t="s">
        <v>87</v>
      </c>
      <c r="J161" s="234" t="s">
        <v>87</v>
      </c>
      <c r="K161" s="234" t="s">
        <v>87</v>
      </c>
      <c r="L161" s="234" t="s">
        <v>87</v>
      </c>
      <c r="M161" s="234" t="s">
        <v>87</v>
      </c>
      <c r="N161" s="234" t="s">
        <v>87</v>
      </c>
      <c r="O161" s="234" t="s">
        <v>87</v>
      </c>
      <c r="P161" s="234" t="s">
        <v>87</v>
      </c>
      <c r="Q161" s="234" t="s">
        <v>87</v>
      </c>
      <c r="R161" s="234" t="s">
        <v>87</v>
      </c>
      <c r="S161" s="234" t="s">
        <v>87</v>
      </c>
      <c r="T161" s="234" t="s">
        <v>87</v>
      </c>
      <c r="U161" s="234" t="s">
        <v>87</v>
      </c>
      <c r="V161" s="234" t="s">
        <v>87</v>
      </c>
      <c r="W161" s="234" t="s">
        <v>87</v>
      </c>
      <c r="X161" s="234" t="s">
        <v>87</v>
      </c>
      <c r="Y161" s="234" t="s">
        <v>87</v>
      </c>
      <c r="Z161" s="234" t="s">
        <v>87</v>
      </c>
      <c r="AA161" s="234" t="s">
        <v>87</v>
      </c>
      <c r="AB161" s="234" t="s">
        <v>87</v>
      </c>
      <c r="AC161" s="234" t="s">
        <v>87</v>
      </c>
      <c r="AD161" s="234" t="s">
        <v>87</v>
      </c>
      <c r="AE161" s="234" t="s">
        <v>87</v>
      </c>
      <c r="AF161" s="235" t="s">
        <v>87</v>
      </c>
      <c r="AG161" s="235" t="s">
        <v>87</v>
      </c>
      <c r="AH161" s="235" t="s">
        <v>87</v>
      </c>
      <c r="AI161" s="235" t="s">
        <v>87</v>
      </c>
      <c r="AJ161" s="235" t="s">
        <v>87</v>
      </c>
      <c r="AK161" s="235" t="s">
        <v>87</v>
      </c>
      <c r="AL161" s="110" t="s">
        <v>47</v>
      </c>
      <c r="AM161" s="110" t="s">
        <v>48</v>
      </c>
      <c r="AN161" s="110" t="s">
        <v>49</v>
      </c>
      <c r="AO161" s="236" t="s">
        <v>87</v>
      </c>
      <c r="AP161" s="192" t="s">
        <v>87</v>
      </c>
      <c r="AQ161" s="79"/>
      <c r="AR161" s="79"/>
      <c r="AS161" s="79"/>
      <c r="AT161" s="79"/>
    </row>
    <row r="162" spans="1:218" ht="16.5" x14ac:dyDescent="0.25">
      <c r="A162" s="114"/>
      <c r="B162" s="114"/>
      <c r="C162" s="114"/>
      <c r="D162" s="114"/>
      <c r="E162" s="114"/>
      <c r="F162" s="114"/>
      <c r="G162" s="115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7"/>
      <c r="U162" s="117"/>
      <c r="V162" s="117"/>
      <c r="W162" s="117"/>
      <c r="X162" s="117"/>
      <c r="Y162" s="117"/>
      <c r="Z162" s="118"/>
      <c r="AA162" s="117"/>
      <c r="AB162" s="117"/>
      <c r="AC162" s="117"/>
      <c r="AD162" s="117"/>
      <c r="AE162" s="117"/>
      <c r="AF162" s="119"/>
      <c r="AG162" s="119"/>
      <c r="AH162" s="119"/>
      <c r="AI162" s="119"/>
      <c r="AJ162" s="119"/>
      <c r="AK162" s="120"/>
      <c r="AL162" s="120"/>
      <c r="AM162" s="120"/>
      <c r="AN162" s="120"/>
      <c r="AO162" s="249"/>
      <c r="AP162" s="200"/>
      <c r="AQ162" s="79"/>
      <c r="AR162" s="79"/>
      <c r="AS162" s="79"/>
      <c r="AT162" s="79"/>
    </row>
    <row r="163" spans="1:218" ht="16.5" x14ac:dyDescent="0.25">
      <c r="A163" s="124" t="s">
        <v>50</v>
      </c>
      <c r="B163" s="125"/>
      <c r="C163" s="125"/>
      <c r="D163" s="238">
        <f t="shared" ref="D163:S163" si="78">+D101/D36</f>
        <v>1</v>
      </c>
      <c r="E163" s="238">
        <f t="shared" si="78"/>
        <v>2</v>
      </c>
      <c r="F163" s="238">
        <f t="shared" si="78"/>
        <v>3</v>
      </c>
      <c r="G163" s="238">
        <f t="shared" si="78"/>
        <v>2.4570024570024573</v>
      </c>
      <c r="H163" s="239">
        <f t="shared" si="78"/>
        <v>11.176470588235295</v>
      </c>
      <c r="I163" s="239">
        <f t="shared" si="78"/>
        <v>5.333333333333333</v>
      </c>
      <c r="J163" s="239">
        <f t="shared" si="78"/>
        <v>5.6333333333333329</v>
      </c>
      <c r="K163" s="239">
        <f t="shared" si="78"/>
        <v>5</v>
      </c>
      <c r="L163" s="239">
        <f t="shared" si="78"/>
        <v>7.5</v>
      </c>
      <c r="M163" s="239">
        <f t="shared" si="78"/>
        <v>6.25</v>
      </c>
      <c r="N163" s="239">
        <f t="shared" si="78"/>
        <v>6.1538461538461533</v>
      </c>
      <c r="O163" s="239">
        <f t="shared" si="78"/>
        <v>7</v>
      </c>
      <c r="P163" s="239">
        <f t="shared" si="78"/>
        <v>6.8</v>
      </c>
      <c r="Q163" s="239">
        <f t="shared" si="78"/>
        <v>7</v>
      </c>
      <c r="R163" s="239">
        <f t="shared" si="78"/>
        <v>10</v>
      </c>
      <c r="S163" s="239">
        <f t="shared" si="78"/>
        <v>10</v>
      </c>
      <c r="T163" s="115">
        <f t="shared" ref="T163:AP163" si="79">T101/T36</f>
        <v>10</v>
      </c>
      <c r="U163" s="115">
        <f t="shared" si="79"/>
        <v>10</v>
      </c>
      <c r="V163" s="115">
        <f t="shared" si="79"/>
        <v>10</v>
      </c>
      <c r="W163" s="115">
        <f t="shared" si="79"/>
        <v>7</v>
      </c>
      <c r="X163" s="115">
        <f t="shared" si="79"/>
        <v>6.2</v>
      </c>
      <c r="Y163" s="115">
        <f t="shared" si="79"/>
        <v>10</v>
      </c>
      <c r="Z163" s="129">
        <f t="shared" si="79"/>
        <v>10</v>
      </c>
      <c r="AA163" s="115">
        <f t="shared" si="79"/>
        <v>9.5</v>
      </c>
      <c r="AB163" s="115">
        <f t="shared" si="79"/>
        <v>9.0000000000000018</v>
      </c>
      <c r="AC163" s="115">
        <f t="shared" si="79"/>
        <v>10</v>
      </c>
      <c r="AD163" s="115">
        <f t="shared" si="79"/>
        <v>10</v>
      </c>
      <c r="AE163" s="115">
        <f t="shared" si="79"/>
        <v>9</v>
      </c>
      <c r="AF163" s="122">
        <f t="shared" si="79"/>
        <v>9</v>
      </c>
      <c r="AG163" s="122">
        <f t="shared" si="79"/>
        <v>9</v>
      </c>
      <c r="AH163" s="122">
        <f t="shared" si="79"/>
        <v>9.5142857142857142</v>
      </c>
      <c r="AI163" s="122">
        <f t="shared" si="79"/>
        <v>9.4</v>
      </c>
      <c r="AJ163" s="122">
        <f t="shared" si="79"/>
        <v>9.4</v>
      </c>
      <c r="AK163" s="120">
        <f t="shared" si="79"/>
        <v>9.2000000000000011</v>
      </c>
      <c r="AL163" s="120" t="e">
        <f t="shared" si="79"/>
        <v>#DIV/0!</v>
      </c>
      <c r="AM163" s="120" t="e">
        <f t="shared" si="79"/>
        <v>#DIV/0!</v>
      </c>
      <c r="AN163" s="120" t="e">
        <f t="shared" si="79"/>
        <v>#DIV/0!</v>
      </c>
      <c r="AO163" s="249">
        <f t="shared" si="79"/>
        <v>9.4</v>
      </c>
      <c r="AP163" s="200">
        <f t="shared" si="79"/>
        <v>9.5</v>
      </c>
      <c r="AQ163" s="79"/>
      <c r="AR163" s="79"/>
      <c r="AS163" s="79"/>
      <c r="AT163" s="79"/>
    </row>
    <row r="164" spans="1:218" ht="16.5" x14ac:dyDescent="0.25">
      <c r="A164" s="124" t="s">
        <v>51</v>
      </c>
      <c r="B164" s="125"/>
      <c r="C164" s="125"/>
      <c r="D164" s="238">
        <f t="shared" ref="D164:S164" si="80">+D102/D37</f>
        <v>7</v>
      </c>
      <c r="E164" s="238">
        <f t="shared" si="80"/>
        <v>5.7368421052631575</v>
      </c>
      <c r="F164" s="238">
        <f t="shared" si="80"/>
        <v>6.1363636363636367</v>
      </c>
      <c r="G164" s="238">
        <f t="shared" si="80"/>
        <v>6.5</v>
      </c>
      <c r="H164" s="239">
        <f t="shared" si="80"/>
        <v>7.2109999999999994</v>
      </c>
      <c r="I164" s="239">
        <f t="shared" si="80"/>
        <v>7.4710000000000001</v>
      </c>
      <c r="J164" s="239">
        <f t="shared" si="80"/>
        <v>7.8772727272727279</v>
      </c>
      <c r="K164" s="239">
        <f t="shared" si="80"/>
        <v>9.117647058823529</v>
      </c>
      <c r="L164" s="239">
        <f t="shared" si="80"/>
        <v>8.9473684210526319</v>
      </c>
      <c r="M164" s="239">
        <f t="shared" si="80"/>
        <v>10.975609756097562</v>
      </c>
      <c r="N164" s="239">
        <f t="shared" si="80"/>
        <v>10</v>
      </c>
      <c r="O164" s="239">
        <f t="shared" si="80"/>
        <v>9.8033126293995867</v>
      </c>
      <c r="P164" s="239">
        <f t="shared" si="80"/>
        <v>9.8023255813953494</v>
      </c>
      <c r="Q164" s="239">
        <f t="shared" si="80"/>
        <v>10.552941176470588</v>
      </c>
      <c r="R164" s="239">
        <f t="shared" si="80"/>
        <v>11.2</v>
      </c>
      <c r="S164" s="239">
        <f t="shared" si="80"/>
        <v>11.12</v>
      </c>
      <c r="T164" s="115">
        <f t="shared" ref="T164:AP164" si="81">T102/T37</f>
        <v>11.066666666666666</v>
      </c>
      <c r="U164" s="115">
        <f t="shared" si="81"/>
        <v>12.038461538461538</v>
      </c>
      <c r="V164" s="115">
        <f t="shared" si="81"/>
        <v>12.604166666666666</v>
      </c>
      <c r="W164" s="115">
        <f t="shared" si="81"/>
        <v>11.490196078431373</v>
      </c>
      <c r="X164" s="115">
        <f t="shared" si="81"/>
        <v>11.44888888888889</v>
      </c>
      <c r="Y164" s="115">
        <f t="shared" si="81"/>
        <v>12.595744680851064</v>
      </c>
      <c r="Z164" s="129">
        <f t="shared" si="81"/>
        <v>12.745098039215685</v>
      </c>
      <c r="AA164" s="115">
        <f t="shared" si="81"/>
        <v>13.299999999999999</v>
      </c>
      <c r="AB164" s="115">
        <f t="shared" si="81"/>
        <v>14</v>
      </c>
      <c r="AC164" s="115">
        <f t="shared" si="81"/>
        <v>13.5</v>
      </c>
      <c r="AD164" s="115">
        <f t="shared" si="81"/>
        <v>14.8</v>
      </c>
      <c r="AE164" s="115">
        <f t="shared" si="81"/>
        <v>14.604651162790697</v>
      </c>
      <c r="AF164" s="122">
        <f t="shared" si="81"/>
        <v>14.5</v>
      </c>
      <c r="AG164" s="122">
        <f t="shared" si="81"/>
        <v>14.707656612529002</v>
      </c>
      <c r="AH164" s="122">
        <f t="shared" si="81"/>
        <v>15.299999999999999</v>
      </c>
      <c r="AI164" s="122">
        <f t="shared" si="81"/>
        <v>16</v>
      </c>
      <c r="AJ164" s="122">
        <f t="shared" si="81"/>
        <v>16</v>
      </c>
      <c r="AK164" s="120">
        <f t="shared" si="81"/>
        <v>15.45</v>
      </c>
      <c r="AL164" s="120" t="e">
        <f t="shared" si="81"/>
        <v>#DIV/0!</v>
      </c>
      <c r="AM164" s="120" t="e">
        <f t="shared" si="81"/>
        <v>#DIV/0!</v>
      </c>
      <c r="AN164" s="120" t="e">
        <f t="shared" si="81"/>
        <v>#DIV/0!</v>
      </c>
      <c r="AO164" s="249">
        <f t="shared" si="81"/>
        <v>16.100000000000001</v>
      </c>
      <c r="AP164" s="200">
        <f t="shared" si="81"/>
        <v>14.8</v>
      </c>
      <c r="AQ164" s="79"/>
      <c r="AR164" s="79"/>
      <c r="AS164" s="79"/>
      <c r="AT164" s="79"/>
    </row>
    <row r="165" spans="1:218" ht="16.5" x14ac:dyDescent="0.25">
      <c r="A165" s="124" t="s">
        <v>52</v>
      </c>
      <c r="B165" s="125"/>
      <c r="C165" s="125"/>
      <c r="D165" s="238">
        <f t="shared" ref="D165:S165" si="82">+D103/D38</f>
        <v>2.0901098901098902</v>
      </c>
      <c r="E165" s="238">
        <f t="shared" si="82"/>
        <v>0.69739952718676124</v>
      </c>
      <c r="F165" s="238">
        <f t="shared" si="82"/>
        <v>2.5500945179584122</v>
      </c>
      <c r="G165" s="238">
        <f t="shared" si="82"/>
        <v>3.5361842105263159</v>
      </c>
      <c r="H165" s="239">
        <f t="shared" si="82"/>
        <v>1.1640000000000001</v>
      </c>
      <c r="I165" s="239">
        <f t="shared" si="82"/>
        <v>2.4940000000000002</v>
      </c>
      <c r="J165" s="239">
        <f t="shared" si="82"/>
        <v>2.804123711340206</v>
      </c>
      <c r="K165" s="239">
        <f t="shared" si="82"/>
        <v>2.2638888888888888</v>
      </c>
      <c r="L165" s="239">
        <f t="shared" si="82"/>
        <v>2.6111111111111112</v>
      </c>
      <c r="M165" s="239">
        <f t="shared" si="82"/>
        <v>3.0993657505285412</v>
      </c>
      <c r="N165" s="239">
        <f t="shared" si="82"/>
        <v>2.6986301369863015</v>
      </c>
      <c r="O165" s="239">
        <f t="shared" si="82"/>
        <v>3.0502645502645502</v>
      </c>
      <c r="P165" s="239">
        <f t="shared" si="82"/>
        <v>2.65</v>
      </c>
      <c r="Q165" s="239">
        <f t="shared" si="82"/>
        <v>3</v>
      </c>
      <c r="R165" s="239">
        <f t="shared" si="82"/>
        <v>3.779220779220779</v>
      </c>
      <c r="S165" s="239">
        <f t="shared" si="82"/>
        <v>3.5789473684210527</v>
      </c>
      <c r="T165" s="115">
        <f t="shared" ref="T165:AP165" si="83">T103/T38</f>
        <v>2.4473684210526314</v>
      </c>
      <c r="U165" s="115">
        <f t="shared" si="83"/>
        <v>4.0625</v>
      </c>
      <c r="V165" s="115">
        <f t="shared" si="83"/>
        <v>4.8717948717948714</v>
      </c>
      <c r="W165" s="115">
        <f t="shared" si="83"/>
        <v>4.0815450643776821</v>
      </c>
      <c r="X165" s="115">
        <f t="shared" si="83"/>
        <v>3.7</v>
      </c>
      <c r="Y165" s="115">
        <f t="shared" si="83"/>
        <v>3.94</v>
      </c>
      <c r="Z165" s="129">
        <f t="shared" si="83"/>
        <v>4.5758415841584164</v>
      </c>
      <c r="AA165" s="115">
        <f t="shared" si="83"/>
        <v>5.35</v>
      </c>
      <c r="AB165" s="115">
        <f t="shared" si="83"/>
        <v>3.35</v>
      </c>
      <c r="AC165" s="115">
        <f t="shared" si="83"/>
        <v>3.3</v>
      </c>
      <c r="AD165" s="115">
        <f t="shared" si="83"/>
        <v>6.3436619718309863</v>
      </c>
      <c r="AE165" s="115">
        <f t="shared" si="83"/>
        <v>4.6951219512195124</v>
      </c>
      <c r="AF165" s="122">
        <f t="shared" si="83"/>
        <v>4.6263157894736846</v>
      </c>
      <c r="AG165" s="122">
        <f t="shared" si="83"/>
        <v>6.0520547945205481</v>
      </c>
      <c r="AH165" s="122">
        <f t="shared" si="83"/>
        <v>6.0523809523809522</v>
      </c>
      <c r="AI165" s="122">
        <f t="shared" si="83"/>
        <v>6.3999999999999995</v>
      </c>
      <c r="AJ165" s="122">
        <f t="shared" si="83"/>
        <v>6.6999999999999993</v>
      </c>
      <c r="AK165" s="120">
        <f t="shared" si="83"/>
        <v>4.8</v>
      </c>
      <c r="AL165" s="120" t="e">
        <f t="shared" si="83"/>
        <v>#DIV/0!</v>
      </c>
      <c r="AM165" s="120" t="e">
        <f t="shared" si="83"/>
        <v>#DIV/0!</v>
      </c>
      <c r="AN165" s="120" t="e">
        <f t="shared" si="83"/>
        <v>#DIV/0!</v>
      </c>
      <c r="AO165" s="249">
        <f t="shared" si="83"/>
        <v>7.2</v>
      </c>
      <c r="AP165" s="200">
        <f t="shared" si="83"/>
        <v>6.05</v>
      </c>
      <c r="AQ165" s="79"/>
      <c r="AR165" s="79"/>
      <c r="AS165" s="79"/>
      <c r="AT165" s="79"/>
    </row>
    <row r="166" spans="1:218" ht="16.5" x14ac:dyDescent="0.25">
      <c r="A166" s="124" t="s">
        <v>53</v>
      </c>
      <c r="B166" s="125"/>
      <c r="C166" s="125"/>
      <c r="D166" s="238">
        <f t="shared" ref="D166:S166" si="84">+D104/D39</f>
        <v>1.9090909090909092</v>
      </c>
      <c r="E166" s="238">
        <f t="shared" si="84"/>
        <v>1.6842105263157894</v>
      </c>
      <c r="F166" s="238">
        <f t="shared" si="84"/>
        <v>2.2941176470588234</v>
      </c>
      <c r="G166" s="238">
        <f t="shared" si="84"/>
        <v>2.4210526315789473</v>
      </c>
      <c r="H166" s="239">
        <f t="shared" si="84"/>
        <v>1.667</v>
      </c>
      <c r="I166" s="239">
        <f t="shared" si="84"/>
        <v>2.875</v>
      </c>
      <c r="J166" s="239">
        <f t="shared" si="84"/>
        <v>3.2222222222222223</v>
      </c>
      <c r="K166" s="239">
        <f t="shared" si="84"/>
        <v>4</v>
      </c>
      <c r="L166" s="239">
        <f t="shared" si="84"/>
        <v>4</v>
      </c>
      <c r="M166" s="239">
        <f t="shared" si="84"/>
        <v>3.7142857142857144</v>
      </c>
      <c r="N166" s="239">
        <f t="shared" si="84"/>
        <v>4.333333333333333</v>
      </c>
      <c r="O166" s="239">
        <f t="shared" si="84"/>
        <v>4.8</v>
      </c>
      <c r="P166" s="239">
        <f t="shared" si="84"/>
        <v>5.1142857142857139</v>
      </c>
      <c r="Q166" s="239">
        <f t="shared" si="84"/>
        <v>4.1066666666666665</v>
      </c>
      <c r="R166" s="239">
        <f t="shared" si="84"/>
        <v>5.3000000000000007</v>
      </c>
      <c r="S166" s="239">
        <f t="shared" si="84"/>
        <v>5.5</v>
      </c>
      <c r="T166" s="115">
        <f t="shared" ref="T166:AP166" si="85">T104/T39</f>
        <v>5.1999999999999993</v>
      </c>
      <c r="U166" s="115">
        <f t="shared" si="85"/>
        <v>5.384615384615385</v>
      </c>
      <c r="V166" s="115">
        <f t="shared" si="85"/>
        <v>5.884615384615385</v>
      </c>
      <c r="W166" s="115">
        <f t="shared" si="85"/>
        <v>5</v>
      </c>
      <c r="X166" s="115">
        <f t="shared" si="85"/>
        <v>4.8</v>
      </c>
      <c r="Y166" s="115">
        <f t="shared" si="85"/>
        <v>5.5555555555555554</v>
      </c>
      <c r="Z166" s="129">
        <f t="shared" si="85"/>
        <v>6</v>
      </c>
      <c r="AA166" s="115">
        <f t="shared" si="85"/>
        <v>6.1</v>
      </c>
      <c r="AB166" s="115">
        <f t="shared" si="85"/>
        <v>6</v>
      </c>
      <c r="AC166" s="115">
        <f t="shared" si="85"/>
        <v>5.5</v>
      </c>
      <c r="AD166" s="115">
        <f t="shared" si="85"/>
        <v>7</v>
      </c>
      <c r="AE166" s="115">
        <f t="shared" si="85"/>
        <v>6.5</v>
      </c>
      <c r="AF166" s="122">
        <f t="shared" si="85"/>
        <v>6.8382352941176476</v>
      </c>
      <c r="AG166" s="122">
        <f t="shared" si="85"/>
        <v>7</v>
      </c>
      <c r="AH166" s="122">
        <f t="shared" si="85"/>
        <v>7.3999999999999995</v>
      </c>
      <c r="AI166" s="122">
        <f t="shared" si="85"/>
        <v>7.6999999999999993</v>
      </c>
      <c r="AJ166" s="122">
        <f t="shared" si="85"/>
        <v>7.7</v>
      </c>
      <c r="AK166" s="120">
        <f t="shared" si="85"/>
        <v>7.1</v>
      </c>
      <c r="AL166" s="120" t="e">
        <f t="shared" si="85"/>
        <v>#DIV/0!</v>
      </c>
      <c r="AM166" s="120" t="e">
        <f t="shared" si="85"/>
        <v>#DIV/0!</v>
      </c>
      <c r="AN166" s="120" t="e">
        <f t="shared" si="85"/>
        <v>#DIV/0!</v>
      </c>
      <c r="AO166" s="249">
        <f t="shared" si="85"/>
        <v>8.3000000000000007</v>
      </c>
      <c r="AP166" s="200">
        <f t="shared" si="85"/>
        <v>9</v>
      </c>
      <c r="AQ166" s="79"/>
      <c r="AR166" s="79"/>
      <c r="AS166" s="79"/>
      <c r="AT166" s="79"/>
    </row>
    <row r="167" spans="1:218" ht="16.5" x14ac:dyDescent="0.25">
      <c r="A167" s="124" t="s">
        <v>54</v>
      </c>
      <c r="B167" s="125"/>
      <c r="C167" s="125"/>
      <c r="D167" s="238">
        <f t="shared" ref="D167:S167" si="86">+D105/D40</f>
        <v>4.4150943396226419</v>
      </c>
      <c r="E167" s="238">
        <f t="shared" si="86"/>
        <v>3.1551724137931036</v>
      </c>
      <c r="F167" s="238">
        <f t="shared" si="86"/>
        <v>3.6065573770491803</v>
      </c>
      <c r="G167" s="238">
        <f t="shared" si="86"/>
        <v>2.629032258064516</v>
      </c>
      <c r="H167" s="239">
        <f t="shared" si="86"/>
        <v>2.2130000000000001</v>
      </c>
      <c r="I167" s="239">
        <f t="shared" si="86"/>
        <v>3.1550000000000002</v>
      </c>
      <c r="J167" s="239">
        <f t="shared" si="86"/>
        <v>3.40625</v>
      </c>
      <c r="K167" s="239">
        <f t="shared" si="86"/>
        <v>2.925925925925926</v>
      </c>
      <c r="L167" s="239">
        <f t="shared" si="86"/>
        <v>2.7647058823529411</v>
      </c>
      <c r="M167" s="239">
        <f t="shared" si="86"/>
        <v>3.58</v>
      </c>
      <c r="N167" s="239">
        <f t="shared" si="86"/>
        <v>3.7282608695652173</v>
      </c>
      <c r="O167" s="239">
        <f t="shared" si="86"/>
        <v>5.0999999999999996</v>
      </c>
      <c r="P167" s="239">
        <f t="shared" si="86"/>
        <v>4.4399999999999995</v>
      </c>
      <c r="Q167" s="239">
        <f t="shared" si="86"/>
        <v>5</v>
      </c>
      <c r="R167" s="239">
        <f t="shared" si="86"/>
        <v>5</v>
      </c>
      <c r="S167" s="239">
        <f t="shared" si="86"/>
        <v>5</v>
      </c>
      <c r="T167" s="115">
        <f t="shared" ref="T167:AP167" si="87">T105/T40</f>
        <v>4.6999999999999993</v>
      </c>
      <c r="U167" s="115">
        <f t="shared" si="87"/>
        <v>6</v>
      </c>
      <c r="V167" s="115">
        <f t="shared" si="87"/>
        <v>6.5</v>
      </c>
      <c r="W167" s="115">
        <f t="shared" si="87"/>
        <v>6</v>
      </c>
      <c r="X167" s="115">
        <f t="shared" si="87"/>
        <v>5.5952380952380949</v>
      </c>
      <c r="Y167" s="115">
        <f t="shared" si="87"/>
        <v>6</v>
      </c>
      <c r="Z167" s="129">
        <f t="shared" si="87"/>
        <v>6.5625</v>
      </c>
      <c r="AA167" s="115">
        <f t="shared" si="87"/>
        <v>6.5</v>
      </c>
      <c r="AB167" s="115">
        <f t="shared" si="87"/>
        <v>6.3</v>
      </c>
      <c r="AC167" s="115">
        <f t="shared" si="87"/>
        <v>6.395833333333333</v>
      </c>
      <c r="AD167" s="115">
        <f t="shared" si="87"/>
        <v>7.8</v>
      </c>
      <c r="AE167" s="115">
        <f t="shared" si="87"/>
        <v>7.6</v>
      </c>
      <c r="AF167" s="122">
        <f t="shared" si="87"/>
        <v>7.4</v>
      </c>
      <c r="AG167" s="122">
        <f t="shared" si="87"/>
        <v>7.9</v>
      </c>
      <c r="AH167" s="122">
        <f t="shared" si="87"/>
        <v>8.1999999999999993</v>
      </c>
      <c r="AI167" s="122">
        <f t="shared" si="87"/>
        <v>8.2999999999999989</v>
      </c>
      <c r="AJ167" s="122">
        <f t="shared" si="87"/>
        <v>8.1999999999999993</v>
      </c>
      <c r="AK167" s="120">
        <f t="shared" si="87"/>
        <v>8.6000000000000014</v>
      </c>
      <c r="AL167" s="120" t="e">
        <f t="shared" si="87"/>
        <v>#DIV/0!</v>
      </c>
      <c r="AM167" s="120" t="e">
        <f t="shared" si="87"/>
        <v>#DIV/0!</v>
      </c>
      <c r="AN167" s="120" t="e">
        <f t="shared" si="87"/>
        <v>#DIV/0!</v>
      </c>
      <c r="AO167" s="249">
        <f t="shared" si="87"/>
        <v>9.1</v>
      </c>
      <c r="AP167" s="200">
        <f t="shared" si="87"/>
        <v>8.75</v>
      </c>
      <c r="AQ167" s="79"/>
      <c r="AR167" s="79"/>
      <c r="AS167" s="79"/>
      <c r="AT167" s="79"/>
    </row>
    <row r="168" spans="1:218" ht="16.5" x14ac:dyDescent="0.25">
      <c r="A168" s="124" t="s">
        <v>55</v>
      </c>
      <c r="B168" s="125"/>
      <c r="C168" s="125"/>
      <c r="D168" s="238">
        <f t="shared" ref="D168:S168" si="88">+D106/D41</f>
        <v>3.5343035343035343</v>
      </c>
      <c r="E168" s="238">
        <f t="shared" si="88"/>
        <v>1.7878787878787878</v>
      </c>
      <c r="F168" s="238">
        <f t="shared" si="88"/>
        <v>3.4805194805194803</v>
      </c>
      <c r="G168" s="238">
        <f t="shared" si="88"/>
        <v>3.5621516338592949</v>
      </c>
      <c r="H168" s="239">
        <f t="shared" si="88"/>
        <v>1.7090000000000001</v>
      </c>
      <c r="I168" s="239">
        <f t="shared" si="88"/>
        <v>2.6937986577181205</v>
      </c>
      <c r="J168" s="239">
        <f t="shared" si="88"/>
        <v>2.7210884353741496</v>
      </c>
      <c r="K168" s="239">
        <f t="shared" si="88"/>
        <v>2.3913043478260869</v>
      </c>
      <c r="L168" s="239">
        <f t="shared" si="88"/>
        <v>3.0351437699680512</v>
      </c>
      <c r="M168" s="239">
        <f t="shared" si="88"/>
        <v>3.7285714285714286</v>
      </c>
      <c r="N168" s="239">
        <f t="shared" si="88"/>
        <v>2.903225806451613</v>
      </c>
      <c r="O168" s="239">
        <f t="shared" si="88"/>
        <v>3.75</v>
      </c>
      <c r="P168" s="239">
        <f t="shared" si="88"/>
        <v>3.2410714285714284</v>
      </c>
      <c r="Q168" s="239">
        <f t="shared" si="88"/>
        <v>3.9457627118644067</v>
      </c>
      <c r="R168" s="239">
        <f t="shared" si="88"/>
        <v>4.9797619047619053</v>
      </c>
      <c r="S168" s="239">
        <f t="shared" si="88"/>
        <v>4.7222222222222223</v>
      </c>
      <c r="T168" s="115">
        <f t="shared" ref="T168:AP168" si="89">T106/T41</f>
        <v>3.08</v>
      </c>
      <c r="U168" s="115">
        <f t="shared" si="89"/>
        <v>5.6</v>
      </c>
      <c r="V168" s="115">
        <f t="shared" si="89"/>
        <v>6.0305343511450378</v>
      </c>
      <c r="W168" s="115">
        <f t="shared" si="89"/>
        <v>5.5</v>
      </c>
      <c r="X168" s="115">
        <f t="shared" si="89"/>
        <v>4.9615384615384617</v>
      </c>
      <c r="Y168" s="115">
        <f t="shared" si="89"/>
        <v>5.6034482758620694</v>
      </c>
      <c r="Z168" s="129">
        <f t="shared" si="89"/>
        <v>6.6166666666666663</v>
      </c>
      <c r="AA168" s="115">
        <f t="shared" si="89"/>
        <v>5.6475903614457827</v>
      </c>
      <c r="AB168" s="115">
        <f t="shared" si="89"/>
        <v>5.0961904761904764</v>
      </c>
      <c r="AC168" s="115">
        <f t="shared" si="89"/>
        <v>4.7484848484848481</v>
      </c>
      <c r="AD168" s="115">
        <f t="shared" si="89"/>
        <v>7.0984848484848486</v>
      </c>
      <c r="AE168" s="115">
        <f t="shared" si="89"/>
        <v>5.8970588235294121</v>
      </c>
      <c r="AF168" s="122">
        <f t="shared" si="89"/>
        <v>5.85</v>
      </c>
      <c r="AG168" s="122">
        <f t="shared" si="89"/>
        <v>6.6501416430594897</v>
      </c>
      <c r="AH168" s="122">
        <f t="shared" si="89"/>
        <v>7.833333333333333</v>
      </c>
      <c r="AI168" s="122">
        <f t="shared" si="89"/>
        <v>7.25</v>
      </c>
      <c r="AJ168" s="122">
        <f t="shared" si="89"/>
        <v>7.35</v>
      </c>
      <c r="AK168" s="120">
        <f t="shared" si="89"/>
        <v>6.916666666666667</v>
      </c>
      <c r="AL168" s="120" t="e">
        <f t="shared" si="89"/>
        <v>#DIV/0!</v>
      </c>
      <c r="AM168" s="120" t="e">
        <f t="shared" si="89"/>
        <v>#DIV/0!</v>
      </c>
      <c r="AN168" s="120" t="e">
        <f t="shared" si="89"/>
        <v>#DIV/0!</v>
      </c>
      <c r="AO168" s="249">
        <f t="shared" si="89"/>
        <v>8.15</v>
      </c>
      <c r="AP168" s="200">
        <f t="shared" si="89"/>
        <v>7.1000000000000005</v>
      </c>
      <c r="AQ168" s="79"/>
      <c r="AR168" s="79"/>
      <c r="AS168" s="79"/>
      <c r="AT168" s="79"/>
    </row>
    <row r="169" spans="1:218" ht="16.5" x14ac:dyDescent="0.25">
      <c r="A169" s="124" t="s">
        <v>56</v>
      </c>
      <c r="B169" s="125"/>
      <c r="C169" s="125"/>
      <c r="D169" s="238">
        <f t="shared" ref="D169:S169" si="90">+D107/D42</f>
        <v>2.0833333333333335</v>
      </c>
      <c r="E169" s="238">
        <f t="shared" si="90"/>
        <v>3.375</v>
      </c>
      <c r="F169" s="238">
        <f t="shared" si="90"/>
        <v>2</v>
      </c>
      <c r="G169" s="238">
        <f t="shared" si="90"/>
        <v>1.7</v>
      </c>
      <c r="H169" s="239">
        <f t="shared" si="90"/>
        <v>1.167</v>
      </c>
      <c r="I169" s="239">
        <f t="shared" si="90"/>
        <v>3</v>
      </c>
      <c r="J169" s="239">
        <f t="shared" si="90"/>
        <v>3.16</v>
      </c>
      <c r="K169" s="239">
        <f t="shared" si="90"/>
        <v>2.3142857142857141</v>
      </c>
      <c r="L169" s="239">
        <f t="shared" si="90"/>
        <v>2.3333333333333335</v>
      </c>
      <c r="M169" s="239">
        <f t="shared" si="90"/>
        <v>2.5</v>
      </c>
      <c r="N169" s="239">
        <f t="shared" si="90"/>
        <v>2.1875</v>
      </c>
      <c r="O169" s="239">
        <f t="shared" si="90"/>
        <v>2.0625</v>
      </c>
      <c r="P169" s="239">
        <f t="shared" si="90"/>
        <v>2.6</v>
      </c>
      <c r="Q169" s="239">
        <f t="shared" si="90"/>
        <v>2.7397260273972601</v>
      </c>
      <c r="R169" s="239">
        <f t="shared" si="90"/>
        <v>2.6</v>
      </c>
      <c r="S169" s="239">
        <f t="shared" si="90"/>
        <v>2.8363636363636364</v>
      </c>
      <c r="T169" s="115">
        <f t="shared" ref="T169:AP169" si="91">T107/T42</f>
        <v>2.2000000000000002</v>
      </c>
      <c r="U169" s="115">
        <f t="shared" si="91"/>
        <v>3.75</v>
      </c>
      <c r="V169" s="115">
        <f t="shared" si="91"/>
        <v>5</v>
      </c>
      <c r="W169" s="115">
        <f t="shared" si="91"/>
        <v>4.3243243243243246</v>
      </c>
      <c r="X169" s="115">
        <f t="shared" si="91"/>
        <v>4</v>
      </c>
      <c r="Y169" s="115">
        <f t="shared" si="91"/>
        <v>5.5</v>
      </c>
      <c r="Z169" s="129">
        <f t="shared" si="91"/>
        <v>5.8723404255319149</v>
      </c>
      <c r="AA169" s="115">
        <f t="shared" si="91"/>
        <v>6.2</v>
      </c>
      <c r="AB169" s="115">
        <f t="shared" si="91"/>
        <v>5.9047619047619051</v>
      </c>
      <c r="AC169" s="115">
        <f t="shared" si="91"/>
        <v>6</v>
      </c>
      <c r="AD169" s="115">
        <f t="shared" si="91"/>
        <v>8</v>
      </c>
      <c r="AE169" s="115">
        <f t="shared" si="91"/>
        <v>6.7476190476190467</v>
      </c>
      <c r="AF169" s="122">
        <f t="shared" si="91"/>
        <v>6.5</v>
      </c>
      <c r="AG169" s="122">
        <f t="shared" si="91"/>
        <v>7</v>
      </c>
      <c r="AH169" s="122">
        <f t="shared" si="91"/>
        <v>8.1999999999999993</v>
      </c>
      <c r="AI169" s="122">
        <f t="shared" si="91"/>
        <v>8.1</v>
      </c>
      <c r="AJ169" s="122">
        <f t="shared" si="91"/>
        <v>8.1999999999999993</v>
      </c>
      <c r="AK169" s="120">
        <f t="shared" si="91"/>
        <v>8</v>
      </c>
      <c r="AL169" s="120" t="e">
        <f t="shared" si="91"/>
        <v>#DIV/0!</v>
      </c>
      <c r="AM169" s="120" t="e">
        <f t="shared" si="91"/>
        <v>#DIV/0!</v>
      </c>
      <c r="AN169" s="120" t="e">
        <f t="shared" si="91"/>
        <v>#DIV/0!</v>
      </c>
      <c r="AO169" s="249">
        <f t="shared" si="91"/>
        <v>8.6</v>
      </c>
      <c r="AP169" s="200">
        <f t="shared" si="91"/>
        <v>8</v>
      </c>
      <c r="AQ169" s="79"/>
      <c r="AR169" s="79"/>
      <c r="AS169" s="79"/>
      <c r="AT169" s="79"/>
    </row>
    <row r="170" spans="1:218" ht="16.5" x14ac:dyDescent="0.25">
      <c r="A170" s="124" t="s">
        <v>57</v>
      </c>
      <c r="B170" s="125"/>
      <c r="C170" s="125"/>
      <c r="D170" s="238">
        <f t="shared" ref="D170:S170" si="92">+D108/D43</f>
        <v>3.3563218390804597</v>
      </c>
      <c r="E170" s="238">
        <f t="shared" si="92"/>
        <v>1.1123595505617978</v>
      </c>
      <c r="F170" s="238">
        <f t="shared" si="92"/>
        <v>2.905263157894737</v>
      </c>
      <c r="G170" s="238">
        <f t="shared" si="92"/>
        <v>4.5999999999999996</v>
      </c>
      <c r="H170" s="239">
        <f t="shared" si="92"/>
        <v>1.6639999999999999</v>
      </c>
      <c r="I170" s="239">
        <f t="shared" si="92"/>
        <v>4.4190000000000005</v>
      </c>
      <c r="J170" s="239">
        <f t="shared" si="92"/>
        <v>2.6923076923076925</v>
      </c>
      <c r="K170" s="239">
        <f t="shared" si="92"/>
        <v>2.7139208173690932</v>
      </c>
      <c r="L170" s="239">
        <f t="shared" si="92"/>
        <v>2.7749999999999999</v>
      </c>
      <c r="M170" s="239">
        <f t="shared" si="92"/>
        <v>3.9090909090909092</v>
      </c>
      <c r="N170" s="239">
        <f t="shared" si="92"/>
        <v>2.9090909090909092</v>
      </c>
      <c r="O170" s="239">
        <f t="shared" si="92"/>
        <v>3.75</v>
      </c>
      <c r="P170" s="239">
        <f t="shared" si="92"/>
        <v>3.0098039215686274</v>
      </c>
      <c r="Q170" s="239">
        <f t="shared" si="92"/>
        <v>3.403669724770642</v>
      </c>
      <c r="R170" s="239">
        <f t="shared" si="92"/>
        <v>4.1482142857142863</v>
      </c>
      <c r="S170" s="239">
        <f t="shared" si="92"/>
        <v>4</v>
      </c>
      <c r="T170" s="115">
        <f t="shared" ref="T170:AP170" si="93">T108/T43</f>
        <v>2.2857142857142856</v>
      </c>
      <c r="U170" s="115">
        <f t="shared" si="93"/>
        <v>4.666666666666667</v>
      </c>
      <c r="V170" s="115">
        <f t="shared" si="93"/>
        <v>5.85</v>
      </c>
      <c r="W170" s="115">
        <f t="shared" si="93"/>
        <v>4.8</v>
      </c>
      <c r="X170" s="115">
        <f t="shared" si="93"/>
        <v>4.397560975609756</v>
      </c>
      <c r="Y170" s="115">
        <f t="shared" si="93"/>
        <v>4.7619047619047619</v>
      </c>
      <c r="Z170" s="129">
        <f t="shared" si="93"/>
        <v>5.2873563218390807</v>
      </c>
      <c r="AA170" s="115">
        <f t="shared" si="93"/>
        <v>5.4952830188679247</v>
      </c>
      <c r="AB170" s="115">
        <f t="shared" si="93"/>
        <v>4.5</v>
      </c>
      <c r="AC170" s="115">
        <f t="shared" si="93"/>
        <v>4.1964285714285712</v>
      </c>
      <c r="AD170" s="115">
        <f t="shared" si="93"/>
        <v>6.9</v>
      </c>
      <c r="AE170" s="115">
        <f t="shared" si="93"/>
        <v>5.75</v>
      </c>
      <c r="AF170" s="122">
        <f t="shared" si="93"/>
        <v>5.8</v>
      </c>
      <c r="AG170" s="122">
        <f t="shared" si="93"/>
        <v>6.6</v>
      </c>
      <c r="AH170" s="122">
        <f t="shared" si="93"/>
        <v>7.6</v>
      </c>
      <c r="AI170" s="122">
        <f t="shared" si="93"/>
        <v>7.2</v>
      </c>
      <c r="AJ170" s="122">
        <f t="shared" si="93"/>
        <v>7.5</v>
      </c>
      <c r="AK170" s="120">
        <f t="shared" si="93"/>
        <v>6.7016129032258061</v>
      </c>
      <c r="AL170" s="120" t="e">
        <f t="shared" si="93"/>
        <v>#DIV/0!</v>
      </c>
      <c r="AM170" s="120" t="e">
        <f t="shared" si="93"/>
        <v>#DIV/0!</v>
      </c>
      <c r="AN170" s="120" t="e">
        <f t="shared" si="93"/>
        <v>#DIV/0!</v>
      </c>
      <c r="AO170" s="249">
        <f t="shared" si="93"/>
        <v>7.9499999999999993</v>
      </c>
      <c r="AP170" s="200">
        <f t="shared" si="93"/>
        <v>7.1</v>
      </c>
      <c r="AQ170" s="79"/>
      <c r="AR170" s="79"/>
      <c r="AS170" s="79"/>
      <c r="AT170" s="79"/>
    </row>
    <row r="171" spans="1:218" ht="16.5" x14ac:dyDescent="0.25">
      <c r="A171" s="124" t="s">
        <v>58</v>
      </c>
      <c r="B171" s="125"/>
      <c r="C171" s="125"/>
      <c r="D171" s="238">
        <f t="shared" ref="D171:S171" si="94">+D109/D44</f>
        <v>1.806366047745358</v>
      </c>
      <c r="E171" s="238">
        <f t="shared" si="94"/>
        <v>0.145748987854251</v>
      </c>
      <c r="F171" s="238">
        <f t="shared" si="94"/>
        <v>1.8383084577114428</v>
      </c>
      <c r="G171" s="238">
        <f t="shared" si="94"/>
        <v>2.6</v>
      </c>
      <c r="H171" s="239">
        <f t="shared" si="94"/>
        <v>1.014</v>
      </c>
      <c r="I171" s="239">
        <f t="shared" si="94"/>
        <v>2.5150000000000001</v>
      </c>
      <c r="J171" s="239">
        <f t="shared" si="94"/>
        <v>2.5</v>
      </c>
      <c r="K171" s="239">
        <f t="shared" si="94"/>
        <v>1.8488135593220338</v>
      </c>
      <c r="L171" s="239">
        <f t="shared" si="94"/>
        <v>1.7414448669201521</v>
      </c>
      <c r="M171" s="239">
        <f t="shared" si="94"/>
        <v>2.765625</v>
      </c>
      <c r="N171" s="239">
        <f t="shared" si="94"/>
        <v>2.2931034482758621</v>
      </c>
      <c r="O171" s="239">
        <f t="shared" si="94"/>
        <v>2.75</v>
      </c>
      <c r="P171" s="239">
        <f t="shared" si="94"/>
        <v>2.2190476190476192</v>
      </c>
      <c r="Q171" s="239">
        <f t="shared" si="94"/>
        <v>2.6999999999999997</v>
      </c>
      <c r="R171" s="239">
        <f t="shared" si="94"/>
        <v>3.1511627906976742</v>
      </c>
      <c r="S171" s="239">
        <f t="shared" si="94"/>
        <v>2.8971962616822431</v>
      </c>
      <c r="T171" s="115">
        <f t="shared" ref="T171:AP171" si="95">T109/T44</f>
        <v>1.6</v>
      </c>
      <c r="U171" s="115">
        <f t="shared" si="95"/>
        <v>3.9058823529411764</v>
      </c>
      <c r="V171" s="115">
        <f t="shared" si="95"/>
        <v>4.1111111111111107</v>
      </c>
      <c r="W171" s="115">
        <f t="shared" si="95"/>
        <v>3.7</v>
      </c>
      <c r="X171" s="115">
        <f t="shared" si="95"/>
        <v>3.5034482758620689</v>
      </c>
      <c r="Y171" s="115">
        <f t="shared" si="95"/>
        <v>3.6</v>
      </c>
      <c r="Z171" s="129">
        <f t="shared" si="95"/>
        <v>2.6</v>
      </c>
      <c r="AA171" s="115">
        <f t="shared" si="95"/>
        <v>4.5483870967741939</v>
      </c>
      <c r="AB171" s="115">
        <f t="shared" si="95"/>
        <v>2.4</v>
      </c>
      <c r="AC171" s="115">
        <f t="shared" si="95"/>
        <v>3.25</v>
      </c>
      <c r="AD171" s="115">
        <f t="shared" si="95"/>
        <v>5.0999999999999996</v>
      </c>
      <c r="AE171" s="115">
        <f t="shared" si="95"/>
        <v>3.895909090909091</v>
      </c>
      <c r="AF171" s="122">
        <f t="shared" si="95"/>
        <v>4.2</v>
      </c>
      <c r="AG171" s="122">
        <f t="shared" si="95"/>
        <v>5.8</v>
      </c>
      <c r="AH171" s="122">
        <f t="shared" si="95"/>
        <v>5.8526315789473689</v>
      </c>
      <c r="AI171" s="122">
        <f t="shared" si="95"/>
        <v>5.9</v>
      </c>
      <c r="AJ171" s="122">
        <f t="shared" si="95"/>
        <v>5.9</v>
      </c>
      <c r="AK171" s="120">
        <f t="shared" si="95"/>
        <v>3.65</v>
      </c>
      <c r="AL171" s="120" t="e">
        <f t="shared" si="95"/>
        <v>#DIV/0!</v>
      </c>
      <c r="AM171" s="120" t="e">
        <f t="shared" si="95"/>
        <v>#DIV/0!</v>
      </c>
      <c r="AN171" s="120" t="e">
        <f t="shared" si="95"/>
        <v>#DIV/0!</v>
      </c>
      <c r="AO171" s="249">
        <f t="shared" si="95"/>
        <v>6.25</v>
      </c>
      <c r="AP171" s="200">
        <f t="shared" si="95"/>
        <v>5.7</v>
      </c>
      <c r="AQ171" s="79"/>
      <c r="AR171" s="79"/>
      <c r="AS171" s="79"/>
      <c r="AT171" s="79"/>
    </row>
    <row r="172" spans="1:218" ht="16.5" x14ac:dyDescent="0.25">
      <c r="A172" s="114"/>
      <c r="B172" s="114"/>
      <c r="C172" s="114"/>
      <c r="D172" s="114"/>
      <c r="E172" s="114"/>
      <c r="F172" s="114"/>
      <c r="G172" s="238" t="s">
        <v>59</v>
      </c>
      <c r="H172" s="239" t="s">
        <v>59</v>
      </c>
      <c r="I172" s="239" t="s">
        <v>59</v>
      </c>
      <c r="J172" s="239" t="s">
        <v>59</v>
      </c>
      <c r="K172" s="239" t="s">
        <v>59</v>
      </c>
      <c r="L172" s="239" t="s">
        <v>59</v>
      </c>
      <c r="M172" s="239" t="s">
        <v>59</v>
      </c>
      <c r="N172" s="239" t="s">
        <v>59</v>
      </c>
      <c r="O172" s="239" t="s">
        <v>59</v>
      </c>
      <c r="P172" s="239" t="s">
        <v>59</v>
      </c>
      <c r="Q172" s="239" t="s">
        <v>59</v>
      </c>
      <c r="R172" s="239"/>
      <c r="S172" s="239"/>
      <c r="T172" s="115"/>
      <c r="U172" s="115"/>
      <c r="V172" s="115"/>
      <c r="W172" s="115"/>
      <c r="X172" s="115"/>
      <c r="Y172" s="115"/>
      <c r="Z172" s="129"/>
      <c r="AA172" s="115"/>
      <c r="AB172" s="115"/>
      <c r="AC172" s="115"/>
      <c r="AD172" s="115"/>
      <c r="AE172" s="115"/>
      <c r="AF172" s="122"/>
      <c r="AG172" s="122"/>
      <c r="AH172" s="122"/>
      <c r="AI172" s="122"/>
      <c r="AJ172" s="122"/>
      <c r="AK172" s="120"/>
      <c r="AL172" s="120"/>
      <c r="AM172" s="120"/>
      <c r="AN172" s="120"/>
      <c r="AO172" s="249"/>
      <c r="AP172" s="200"/>
      <c r="AQ172" s="79"/>
      <c r="AR172" s="79"/>
      <c r="AS172" s="79"/>
      <c r="AT172" s="79"/>
    </row>
    <row r="173" spans="1:218" ht="16.5" x14ac:dyDescent="0.25">
      <c r="A173" s="132" t="s">
        <v>60</v>
      </c>
      <c r="B173" s="132"/>
      <c r="C173" s="132"/>
      <c r="D173" s="243">
        <f t="shared" ref="D173:S173" si="96">+D111/D46</f>
        <v>2.6818791946308727</v>
      </c>
      <c r="E173" s="243">
        <f t="shared" si="96"/>
        <v>1.0610211706102117</v>
      </c>
      <c r="F173" s="243">
        <f t="shared" si="96"/>
        <v>2.7777115613825982</v>
      </c>
      <c r="G173" s="243">
        <f t="shared" si="96"/>
        <v>3.3577284977358755</v>
      </c>
      <c r="H173" s="250">
        <f t="shared" si="96"/>
        <v>1.4743986586702778</v>
      </c>
      <c r="I173" s="250">
        <f t="shared" si="96"/>
        <v>2.7498203848895226</v>
      </c>
      <c r="J173" s="250">
        <f t="shared" si="96"/>
        <v>2.7906828334396936</v>
      </c>
      <c r="K173" s="250">
        <f t="shared" si="96"/>
        <v>2.3679668622713153</v>
      </c>
      <c r="L173" s="250">
        <f t="shared" si="96"/>
        <v>2.6604651162790698</v>
      </c>
      <c r="M173" s="250">
        <f t="shared" si="96"/>
        <v>3.372523303199213</v>
      </c>
      <c r="N173" s="250">
        <f t="shared" si="96"/>
        <v>2.9017897292922021</v>
      </c>
      <c r="O173" s="250">
        <f t="shared" si="96"/>
        <v>3.5717874478412677</v>
      </c>
      <c r="P173" s="250">
        <f t="shared" si="96"/>
        <v>3.1767979002624673</v>
      </c>
      <c r="Q173" s="250">
        <f t="shared" si="96"/>
        <v>3.6722261060621193</v>
      </c>
      <c r="R173" s="250">
        <f t="shared" si="96"/>
        <v>4.4227927927927926</v>
      </c>
      <c r="S173" s="250">
        <f t="shared" si="96"/>
        <v>4.2852609308885752</v>
      </c>
      <c r="T173" s="135">
        <f t="shared" ref="T173:AP173" si="97">T111/T46</f>
        <v>3.0312837108953614</v>
      </c>
      <c r="U173" s="135">
        <f t="shared" si="97"/>
        <v>4.9152542372881358</v>
      </c>
      <c r="V173" s="135">
        <f t="shared" si="97"/>
        <v>5.6206712839637722</v>
      </c>
      <c r="W173" s="135">
        <f t="shared" si="97"/>
        <v>4.8743522049476873</v>
      </c>
      <c r="X173" s="135">
        <f t="shared" si="97"/>
        <v>4.5157232704402519</v>
      </c>
      <c r="Y173" s="135">
        <f t="shared" si="97"/>
        <v>4.907808090310442</v>
      </c>
      <c r="Z173" s="136">
        <f t="shared" si="97"/>
        <v>5.3297250859106526</v>
      </c>
      <c r="AA173" s="205">
        <f t="shared" si="97"/>
        <v>5.7519788918205803</v>
      </c>
      <c r="AB173" s="205">
        <f t="shared" si="97"/>
        <v>4.3326693227091635</v>
      </c>
      <c r="AC173" s="205">
        <f t="shared" si="97"/>
        <v>4.6888412017167385</v>
      </c>
      <c r="AD173" s="205">
        <f t="shared" si="97"/>
        <v>7.0055809233891422</v>
      </c>
      <c r="AE173" s="205">
        <f t="shared" si="97"/>
        <v>5.681655960028551</v>
      </c>
      <c r="AF173" s="207">
        <f t="shared" si="97"/>
        <v>5.7179922163456744</v>
      </c>
      <c r="AG173" s="207">
        <f t="shared" si="97"/>
        <v>6.7898441427853191</v>
      </c>
      <c r="AH173" s="245">
        <f t="shared" si="97"/>
        <v>7.2543488481429232</v>
      </c>
      <c r="AI173" s="245">
        <f t="shared" si="97"/>
        <v>7.2494751908396946</v>
      </c>
      <c r="AJ173" s="207">
        <f t="shared" si="97"/>
        <v>7.4147821187077394</v>
      </c>
      <c r="AK173" s="208">
        <f t="shared" si="97"/>
        <v>6.2829403606102634</v>
      </c>
      <c r="AL173" s="208" t="e">
        <f t="shared" si="97"/>
        <v>#DIV/0!</v>
      </c>
      <c r="AM173" s="208" t="e">
        <f t="shared" si="97"/>
        <v>#DIV/0!</v>
      </c>
      <c r="AN173" s="208" t="e">
        <f t="shared" si="97"/>
        <v>#DIV/0!</v>
      </c>
      <c r="AO173" s="251">
        <f t="shared" si="97"/>
        <v>8.0816449348044124</v>
      </c>
      <c r="AP173" s="209">
        <f t="shared" si="97"/>
        <v>7.1085394307046199</v>
      </c>
      <c r="AQ173" s="85"/>
      <c r="AR173" s="85"/>
      <c r="AS173" s="85"/>
      <c r="AT173" s="85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</row>
    <row r="174" spans="1:218" ht="16.5" x14ac:dyDescent="0.25">
      <c r="A174" s="141"/>
      <c r="B174" s="141"/>
      <c r="C174" s="141"/>
      <c r="D174" s="141"/>
      <c r="E174" s="141"/>
      <c r="F174" s="141"/>
      <c r="G174" s="142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2"/>
      <c r="U174" s="142"/>
      <c r="V174" s="142"/>
      <c r="W174" s="142"/>
      <c r="X174" s="142"/>
      <c r="Y174" s="142"/>
      <c r="Z174" s="144"/>
      <c r="AA174" s="142"/>
      <c r="AB174" s="142"/>
      <c r="AC174" s="142"/>
      <c r="AD174" s="142"/>
      <c r="AE174" s="142"/>
      <c r="AF174" s="112"/>
      <c r="AG174" s="112"/>
      <c r="AH174" s="112" t="s">
        <v>90</v>
      </c>
      <c r="AI174" s="247" t="s">
        <v>90</v>
      </c>
      <c r="AJ174" s="145"/>
      <c r="AK174" s="110"/>
      <c r="AL174" s="110"/>
      <c r="AM174" s="110"/>
      <c r="AN174" s="110"/>
      <c r="AO174" s="252" t="s">
        <v>72</v>
      </c>
      <c r="AP174" s="200"/>
      <c r="AQ174" s="79"/>
      <c r="AR174" s="79"/>
      <c r="AS174" s="79"/>
      <c r="AT174" s="79"/>
    </row>
    <row r="175" spans="1:218" ht="16.5" x14ac:dyDescent="0.2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81"/>
      <c r="AA175" s="79"/>
      <c r="AB175" s="79"/>
      <c r="AC175" s="79"/>
      <c r="AD175" s="79"/>
      <c r="AE175" s="79"/>
      <c r="AF175" s="82"/>
      <c r="AG175" s="82"/>
      <c r="AH175" s="82"/>
      <c r="AI175" s="159"/>
      <c r="AJ175" s="171"/>
      <c r="AK175" s="82"/>
      <c r="AL175" s="119"/>
      <c r="AM175" s="253"/>
      <c r="AN175" s="82"/>
      <c r="AO175" s="82"/>
      <c r="AP175" s="210"/>
      <c r="AQ175" s="79"/>
      <c r="AR175" s="79"/>
      <c r="AS175" s="79"/>
      <c r="AT175" s="79"/>
    </row>
    <row r="176" spans="1:218" ht="16.5" x14ac:dyDescent="0.25">
      <c r="A176" s="222" t="s">
        <v>91</v>
      </c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3"/>
      <c r="AA176" s="222"/>
      <c r="AB176" s="222">
        <f>(AB168+AB167+AB169+AB170)/$AB$135</f>
        <v>5.4502380952380953</v>
      </c>
      <c r="AC176" s="222">
        <f t="shared" ref="AC176:AP176" si="98">(AC168+AC167+AC169+AC170)/$AB$135</f>
        <v>5.3351866883116887</v>
      </c>
      <c r="AD176" s="222">
        <f t="shared" si="98"/>
        <v>7.4496212121212118</v>
      </c>
      <c r="AE176" s="222">
        <f t="shared" si="98"/>
        <v>6.4986694677871144</v>
      </c>
      <c r="AF176" s="151">
        <f t="shared" si="98"/>
        <v>6.3875000000000002</v>
      </c>
      <c r="AG176" s="151">
        <f t="shared" si="98"/>
        <v>7.0375354107648729</v>
      </c>
      <c r="AH176" s="151">
        <f t="shared" si="98"/>
        <v>7.9583333333333321</v>
      </c>
      <c r="AI176" s="151">
        <f t="shared" si="98"/>
        <v>7.7124999999999995</v>
      </c>
      <c r="AJ176" s="151">
        <f t="shared" si="98"/>
        <v>7.8125</v>
      </c>
      <c r="AK176" s="151">
        <f t="shared" si="98"/>
        <v>7.5545698924731184</v>
      </c>
      <c r="AL176" s="151" t="e">
        <f t="shared" si="98"/>
        <v>#DIV/0!</v>
      </c>
      <c r="AM176" s="151" t="e">
        <f t="shared" si="98"/>
        <v>#DIV/0!</v>
      </c>
      <c r="AN176" s="151" t="e">
        <f t="shared" si="98"/>
        <v>#DIV/0!</v>
      </c>
      <c r="AO176" s="161">
        <f t="shared" si="98"/>
        <v>8.4499999999999993</v>
      </c>
      <c r="AP176" s="210">
        <f t="shared" si="98"/>
        <v>7.7375000000000007</v>
      </c>
      <c r="AQ176" s="79"/>
      <c r="AR176" s="79"/>
      <c r="AS176" s="79"/>
      <c r="AT176" s="79"/>
    </row>
    <row r="177" spans="1:46" ht="16.5" x14ac:dyDescent="0.25">
      <c r="A177" s="222" t="s">
        <v>92</v>
      </c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3"/>
      <c r="AA177" s="222"/>
      <c r="AB177" s="222">
        <f>(AB171+AB165)/$AB$134</f>
        <v>2.875</v>
      </c>
      <c r="AC177" s="222">
        <f t="shared" ref="AC177:AP177" si="99">(AC171+AC165)/$AB$134</f>
        <v>3.2749999999999999</v>
      </c>
      <c r="AD177" s="222">
        <f t="shared" si="99"/>
        <v>5.721830985915493</v>
      </c>
      <c r="AE177" s="222">
        <f t="shared" si="99"/>
        <v>4.2955155210643019</v>
      </c>
      <c r="AF177" s="151">
        <f t="shared" si="99"/>
        <v>4.4131578947368428</v>
      </c>
      <c r="AG177" s="151">
        <f t="shared" si="99"/>
        <v>5.9260273972602739</v>
      </c>
      <c r="AH177" s="151">
        <f t="shared" si="99"/>
        <v>5.9525062656641605</v>
      </c>
      <c r="AI177" s="151">
        <f t="shared" si="99"/>
        <v>6.15</v>
      </c>
      <c r="AJ177" s="151">
        <f t="shared" si="99"/>
        <v>6.3</v>
      </c>
      <c r="AK177" s="151">
        <f t="shared" si="99"/>
        <v>4.2249999999999996</v>
      </c>
      <c r="AL177" s="151" t="e">
        <f t="shared" si="99"/>
        <v>#DIV/0!</v>
      </c>
      <c r="AM177" s="151" t="e">
        <f t="shared" si="99"/>
        <v>#DIV/0!</v>
      </c>
      <c r="AN177" s="151" t="e">
        <f t="shared" si="99"/>
        <v>#DIV/0!</v>
      </c>
      <c r="AO177" s="161">
        <f t="shared" si="99"/>
        <v>6.7249999999999996</v>
      </c>
      <c r="AP177" s="210">
        <f t="shared" si="99"/>
        <v>5.875</v>
      </c>
      <c r="AQ177" s="79"/>
      <c r="AR177" s="79"/>
      <c r="AS177" s="79"/>
      <c r="AT177" s="79"/>
    </row>
    <row r="178" spans="1:46" ht="16.5" x14ac:dyDescent="0.25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81"/>
      <c r="AA178" s="79"/>
      <c r="AB178" s="79"/>
      <c r="AC178" s="79"/>
      <c r="AD178" s="79"/>
      <c r="AE178" s="82"/>
      <c r="AF178" s="82"/>
      <c r="AG178" s="82"/>
      <c r="AH178" s="171"/>
      <c r="AI178" s="171"/>
      <c r="AJ178" s="82"/>
      <c r="AK178" s="82"/>
      <c r="AL178" s="82"/>
      <c r="AM178" s="82"/>
      <c r="AN178" s="82"/>
      <c r="AO178" s="82"/>
      <c r="AP178" s="83"/>
      <c r="AQ178" s="79"/>
      <c r="AR178" s="79"/>
      <c r="AS178" s="79"/>
      <c r="AT178" s="79"/>
    </row>
    <row r="179" spans="1:46" ht="16.5" x14ac:dyDescent="0.25">
      <c r="A179" s="85" t="s">
        <v>95</v>
      </c>
      <c r="B179" s="85"/>
      <c r="C179" s="85"/>
      <c r="D179" s="85"/>
      <c r="E179" s="85"/>
      <c r="F179" s="85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81"/>
      <c r="AA179" s="79"/>
      <c r="AB179" s="79"/>
      <c r="AC179" s="79"/>
      <c r="AD179" s="79"/>
      <c r="AE179" s="82"/>
      <c r="AF179" s="82"/>
      <c r="AG179" s="82"/>
      <c r="AH179" s="171"/>
      <c r="AI179" s="171"/>
      <c r="AJ179" s="171"/>
      <c r="AK179" s="82"/>
      <c r="AL179" s="82"/>
      <c r="AM179" s="82"/>
      <c r="AN179" s="82"/>
      <c r="AO179" s="82"/>
      <c r="AP179" s="83"/>
      <c r="AQ179" s="79"/>
      <c r="AR179" s="79"/>
      <c r="AS179" s="79"/>
      <c r="AT179" s="79"/>
    </row>
    <row r="180" spans="1:46" ht="16.5" x14ac:dyDescent="0.25">
      <c r="A180" s="85" t="s">
        <v>96</v>
      </c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90"/>
      <c r="AG180" s="90"/>
      <c r="AH180" s="90"/>
      <c r="AI180" s="90"/>
      <c r="AJ180" s="90"/>
      <c r="AK180" s="82"/>
      <c r="AL180" s="82"/>
      <c r="AM180" s="82"/>
      <c r="AN180" s="82"/>
      <c r="AO180" s="254"/>
      <c r="AP180" s="83"/>
      <c r="AQ180" s="79"/>
      <c r="AR180" s="79"/>
      <c r="AS180" s="79"/>
      <c r="AT180" s="79"/>
    </row>
    <row r="181" spans="1:46" ht="16.5" x14ac:dyDescent="0.25">
      <c r="A181" s="117"/>
      <c r="B181" s="94" t="s">
        <v>6</v>
      </c>
      <c r="C181" s="94" t="s">
        <v>7</v>
      </c>
      <c r="D181" s="95" t="s">
        <v>8</v>
      </c>
      <c r="E181" s="95" t="s">
        <v>9</v>
      </c>
      <c r="F181" s="95" t="s">
        <v>10</v>
      </c>
      <c r="G181" s="96" t="s">
        <v>11</v>
      </c>
      <c r="H181" s="97" t="s">
        <v>12</v>
      </c>
      <c r="I181" s="97" t="s">
        <v>13</v>
      </c>
      <c r="J181" s="97" t="s">
        <v>14</v>
      </c>
      <c r="K181" s="97" t="s">
        <v>15</v>
      </c>
      <c r="L181" s="98" t="s">
        <v>16</v>
      </c>
      <c r="M181" s="98" t="s">
        <v>17</v>
      </c>
      <c r="N181" s="98" t="s">
        <v>18</v>
      </c>
      <c r="O181" s="98" t="s">
        <v>19</v>
      </c>
      <c r="P181" s="98" t="s">
        <v>20</v>
      </c>
      <c r="Q181" s="98" t="s">
        <v>21</v>
      </c>
      <c r="R181" s="98" t="s">
        <v>22</v>
      </c>
      <c r="S181" s="98" t="s">
        <v>23</v>
      </c>
      <c r="T181" s="98" t="s">
        <v>24</v>
      </c>
      <c r="U181" s="98" t="s">
        <v>25</v>
      </c>
      <c r="V181" s="98" t="s">
        <v>26</v>
      </c>
      <c r="W181" s="98" t="s">
        <v>27</v>
      </c>
      <c r="X181" s="98" t="s">
        <v>28</v>
      </c>
      <c r="Y181" s="98" t="s">
        <v>29</v>
      </c>
      <c r="Z181" s="99" t="s">
        <v>30</v>
      </c>
      <c r="AA181" s="98" t="s">
        <v>31</v>
      </c>
      <c r="AB181" s="98" t="s">
        <v>32</v>
      </c>
      <c r="AC181" s="98" t="s">
        <v>33</v>
      </c>
      <c r="AD181" s="98" t="s">
        <v>34</v>
      </c>
      <c r="AE181" s="98" t="s">
        <v>35</v>
      </c>
      <c r="AF181" s="98" t="s">
        <v>36</v>
      </c>
      <c r="AG181" s="98" t="s">
        <v>37</v>
      </c>
      <c r="AH181" s="98" t="s">
        <v>38</v>
      </c>
      <c r="AI181" s="98" t="s">
        <v>39</v>
      </c>
      <c r="AJ181" s="98" t="s">
        <v>40</v>
      </c>
      <c r="AK181" s="100" t="s">
        <v>41</v>
      </c>
      <c r="AL181" s="100" t="s">
        <v>80</v>
      </c>
      <c r="AM181" s="100" t="s">
        <v>81</v>
      </c>
      <c r="AN181" s="100" t="s">
        <v>82</v>
      </c>
      <c r="AO181" s="102" t="s">
        <v>196</v>
      </c>
      <c r="AP181" s="199" t="s">
        <v>69</v>
      </c>
      <c r="AQ181" s="79"/>
      <c r="AR181" s="79"/>
      <c r="AS181" s="79"/>
      <c r="AT181" s="79"/>
    </row>
    <row r="182" spans="1:46" ht="16.5" x14ac:dyDescent="0.25">
      <c r="A182" s="115"/>
      <c r="B182" s="234" t="s">
        <v>87</v>
      </c>
      <c r="C182" s="234" t="s">
        <v>87</v>
      </c>
      <c r="D182" s="234" t="s">
        <v>87</v>
      </c>
      <c r="E182" s="234" t="s">
        <v>87</v>
      </c>
      <c r="F182" s="234" t="s">
        <v>87</v>
      </c>
      <c r="G182" s="234" t="s">
        <v>87</v>
      </c>
      <c r="H182" s="234" t="s">
        <v>87</v>
      </c>
      <c r="I182" s="234" t="s">
        <v>87</v>
      </c>
      <c r="J182" s="234" t="s">
        <v>87</v>
      </c>
      <c r="K182" s="234" t="s">
        <v>87</v>
      </c>
      <c r="L182" s="234" t="s">
        <v>87</v>
      </c>
      <c r="M182" s="234" t="s">
        <v>87</v>
      </c>
      <c r="N182" s="234" t="s">
        <v>87</v>
      </c>
      <c r="O182" s="234" t="s">
        <v>87</v>
      </c>
      <c r="P182" s="234" t="s">
        <v>87</v>
      </c>
      <c r="Q182" s="234" t="s">
        <v>87</v>
      </c>
      <c r="R182" s="234" t="s">
        <v>87</v>
      </c>
      <c r="S182" s="234" t="s">
        <v>87</v>
      </c>
      <c r="T182" s="234" t="s">
        <v>87</v>
      </c>
      <c r="U182" s="234" t="s">
        <v>87</v>
      </c>
      <c r="V182" s="234" t="s">
        <v>87</v>
      </c>
      <c r="W182" s="234" t="s">
        <v>87</v>
      </c>
      <c r="X182" s="234" t="s">
        <v>87</v>
      </c>
      <c r="Y182" s="234" t="s">
        <v>87</v>
      </c>
      <c r="Z182" s="234" t="s">
        <v>87</v>
      </c>
      <c r="AA182" s="234" t="s">
        <v>87</v>
      </c>
      <c r="AB182" s="234" t="s">
        <v>87</v>
      </c>
      <c r="AC182" s="234" t="s">
        <v>87</v>
      </c>
      <c r="AD182" s="234" t="s">
        <v>87</v>
      </c>
      <c r="AE182" s="234" t="s">
        <v>87</v>
      </c>
      <c r="AF182" s="235" t="s">
        <v>87</v>
      </c>
      <c r="AG182" s="235" t="s">
        <v>87</v>
      </c>
      <c r="AH182" s="235" t="s">
        <v>87</v>
      </c>
      <c r="AI182" s="235" t="s">
        <v>87</v>
      </c>
      <c r="AJ182" s="235" t="s">
        <v>87</v>
      </c>
      <c r="AK182" s="235" t="s">
        <v>87</v>
      </c>
      <c r="AL182" s="110" t="s">
        <v>47</v>
      </c>
      <c r="AM182" s="110" t="s">
        <v>48</v>
      </c>
      <c r="AN182" s="110" t="s">
        <v>49</v>
      </c>
      <c r="AO182" s="235" t="s">
        <v>87</v>
      </c>
      <c r="AP182" s="255" t="s">
        <v>87</v>
      </c>
      <c r="AQ182" s="79"/>
      <c r="AR182" s="79"/>
      <c r="AS182" s="79"/>
      <c r="AT182" s="79"/>
    </row>
    <row r="183" spans="1:46" ht="16.149999999999999" customHeight="1" x14ac:dyDescent="0.25">
      <c r="A183" s="114"/>
      <c r="B183" s="114"/>
      <c r="C183" s="114"/>
      <c r="D183" s="114"/>
      <c r="E183" s="114"/>
      <c r="F183" s="114"/>
      <c r="G183" s="115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7"/>
      <c r="U183" s="117"/>
      <c r="V183" s="117"/>
      <c r="W183" s="117"/>
      <c r="X183" s="117"/>
      <c r="Y183" s="117"/>
      <c r="Z183" s="118"/>
      <c r="AA183" s="117"/>
      <c r="AB183" s="117"/>
      <c r="AC183" s="117"/>
      <c r="AD183" s="117"/>
      <c r="AE183" s="117"/>
      <c r="AF183" s="119"/>
      <c r="AG183" s="119"/>
      <c r="AH183" s="119"/>
      <c r="AI183" s="119"/>
      <c r="AJ183" s="119"/>
      <c r="AK183" s="120"/>
      <c r="AL183" s="120"/>
      <c r="AM183" s="120"/>
      <c r="AN183" s="120"/>
      <c r="AO183" s="122"/>
      <c r="AP183" s="200"/>
      <c r="AQ183" s="79"/>
      <c r="AR183" s="79"/>
      <c r="AS183" s="79"/>
      <c r="AT183" s="79"/>
    </row>
    <row r="184" spans="1:46" ht="16.5" x14ac:dyDescent="0.25">
      <c r="A184" s="124" t="s">
        <v>50</v>
      </c>
      <c r="B184" s="125"/>
      <c r="C184" s="125"/>
      <c r="D184" s="115">
        <f t="shared" ref="D184:AA184" si="100">D121/D63</f>
        <v>1.5</v>
      </c>
      <c r="E184" s="115">
        <f t="shared" si="100"/>
        <v>1</v>
      </c>
      <c r="F184" s="115">
        <f t="shared" si="100"/>
        <v>2.5</v>
      </c>
      <c r="G184" s="115">
        <f t="shared" si="100"/>
        <v>2.229654403567447</v>
      </c>
      <c r="H184" s="115">
        <f t="shared" si="100"/>
        <v>7.4074074074074066</v>
      </c>
      <c r="I184" s="115">
        <f t="shared" si="100"/>
        <v>6.25</v>
      </c>
      <c r="J184" s="115">
        <f t="shared" si="100"/>
        <v>6.1999999999999993</v>
      </c>
      <c r="K184" s="115">
        <f t="shared" si="100"/>
        <v>5</v>
      </c>
      <c r="L184" s="115">
        <f t="shared" si="100"/>
        <v>7.5</v>
      </c>
      <c r="M184" s="115">
        <f t="shared" si="100"/>
        <v>6.25</v>
      </c>
      <c r="N184" s="115">
        <f t="shared" si="100"/>
        <v>6.2918149466192173</v>
      </c>
      <c r="O184" s="115">
        <f t="shared" si="100"/>
        <v>6.9615384615384617</v>
      </c>
      <c r="P184" s="115">
        <f t="shared" si="100"/>
        <v>6.7868852459016393</v>
      </c>
      <c r="Q184" s="115">
        <f t="shared" si="100"/>
        <v>6.9523809523809517</v>
      </c>
      <c r="R184" s="115">
        <f t="shared" si="100"/>
        <v>10</v>
      </c>
      <c r="S184" s="115">
        <f t="shared" si="100"/>
        <v>10</v>
      </c>
      <c r="T184" s="115">
        <f t="shared" si="100"/>
        <v>10.000000000000002</v>
      </c>
      <c r="U184" s="115">
        <f t="shared" si="100"/>
        <v>10</v>
      </c>
      <c r="V184" s="115">
        <f t="shared" si="100"/>
        <v>10</v>
      </c>
      <c r="W184" s="115">
        <f t="shared" si="100"/>
        <v>7</v>
      </c>
      <c r="X184" s="115">
        <f t="shared" si="100"/>
        <v>6.2608695652173916</v>
      </c>
      <c r="Y184" s="115">
        <f t="shared" si="100"/>
        <v>10</v>
      </c>
      <c r="Z184" s="129">
        <f t="shared" si="100"/>
        <v>10</v>
      </c>
      <c r="AA184" s="115">
        <f t="shared" si="100"/>
        <v>9.4285714285714288</v>
      </c>
      <c r="AB184" s="115">
        <f t="shared" ref="AB184:AG184" si="101">AB121/AB63</f>
        <v>9</v>
      </c>
      <c r="AC184" s="115">
        <f t="shared" si="101"/>
        <v>10</v>
      </c>
      <c r="AD184" s="115">
        <f t="shared" si="101"/>
        <v>10</v>
      </c>
      <c r="AE184" s="115">
        <f t="shared" si="101"/>
        <v>9</v>
      </c>
      <c r="AF184" s="122">
        <f t="shared" si="101"/>
        <v>9.0000000000000018</v>
      </c>
      <c r="AG184" s="122">
        <f t="shared" si="101"/>
        <v>9.0000000000000018</v>
      </c>
      <c r="AH184" s="122">
        <f t="shared" ref="AH184:AK192" si="102">AH121/AH63</f>
        <v>9.5249999999999986</v>
      </c>
      <c r="AI184" s="122">
        <f t="shared" si="102"/>
        <v>9.4124999999999996</v>
      </c>
      <c r="AJ184" s="122">
        <f t="shared" si="102"/>
        <v>9.4066666666666663</v>
      </c>
      <c r="AK184" s="120">
        <f>AK121/AK63</f>
        <v>9.1999999999999993</v>
      </c>
      <c r="AL184" s="120">
        <f t="shared" ref="AL184:AN184" si="103">AL121/AL63</f>
        <v>128.80000000000001</v>
      </c>
      <c r="AM184" s="120">
        <f t="shared" si="103"/>
        <v>0</v>
      </c>
      <c r="AN184" s="120">
        <f t="shared" si="103"/>
        <v>0</v>
      </c>
      <c r="AO184" s="122">
        <f>AO121/AO63</f>
        <v>9.4054054054054035</v>
      </c>
      <c r="AP184" s="200">
        <f>AP121/AP63</f>
        <v>9.4761904761904745</v>
      </c>
      <c r="AQ184" s="79"/>
      <c r="AR184" s="79"/>
      <c r="AS184" s="79"/>
      <c r="AT184" s="79"/>
    </row>
    <row r="185" spans="1:46" ht="16.5" x14ac:dyDescent="0.25">
      <c r="A185" s="124" t="s">
        <v>51</v>
      </c>
      <c r="B185" s="125"/>
      <c r="C185" s="125"/>
      <c r="D185" s="115">
        <f t="shared" ref="D185:AA185" si="104">D122/D64</f>
        <v>5.7894736842105265</v>
      </c>
      <c r="E185" s="115">
        <f t="shared" si="104"/>
        <v>5.6818181818181817</v>
      </c>
      <c r="F185" s="115">
        <f t="shared" si="104"/>
        <v>6.0384615384615383</v>
      </c>
      <c r="G185" s="115">
        <f t="shared" si="104"/>
        <v>6.1379310344827589</v>
      </c>
      <c r="H185" s="115">
        <f t="shared" si="104"/>
        <v>7.2714999999999996</v>
      </c>
      <c r="I185" s="115">
        <f t="shared" si="104"/>
        <v>6.6669259259259261</v>
      </c>
      <c r="J185" s="115">
        <f t="shared" si="104"/>
        <v>7.6920000000000002</v>
      </c>
      <c r="K185" s="115">
        <f t="shared" si="104"/>
        <v>8.8000000000000007</v>
      </c>
      <c r="L185" s="115">
        <f t="shared" si="104"/>
        <v>8.8546255506607938</v>
      </c>
      <c r="M185" s="115">
        <f t="shared" si="104"/>
        <v>10.522448979591838</v>
      </c>
      <c r="N185" s="115">
        <f t="shared" si="104"/>
        <v>9.8461538461538467</v>
      </c>
      <c r="O185" s="115">
        <f t="shared" si="104"/>
        <v>9.760994263862333</v>
      </c>
      <c r="P185" s="115">
        <f t="shared" si="104"/>
        <v>9.7367941712203994</v>
      </c>
      <c r="Q185" s="115">
        <f t="shared" si="104"/>
        <v>10.490759753593428</v>
      </c>
      <c r="R185" s="115">
        <f t="shared" si="104"/>
        <v>11.138</v>
      </c>
      <c r="S185" s="115">
        <f t="shared" si="104"/>
        <v>11.074999999999999</v>
      </c>
      <c r="T185" s="115">
        <f t="shared" si="104"/>
        <v>11.086733647734263</v>
      </c>
      <c r="U185" s="115">
        <f t="shared" si="104"/>
        <v>12.036363636363637</v>
      </c>
      <c r="V185" s="115">
        <f t="shared" si="104"/>
        <v>12.549504950495049</v>
      </c>
      <c r="W185" s="115">
        <f t="shared" si="104"/>
        <v>11.490566037735849</v>
      </c>
      <c r="X185" s="115">
        <f t="shared" si="104"/>
        <v>11.451063829787236</v>
      </c>
      <c r="Y185" s="115">
        <f t="shared" si="104"/>
        <v>12.548780487804876</v>
      </c>
      <c r="Z185" s="129">
        <f t="shared" si="104"/>
        <v>12.693609022556389</v>
      </c>
      <c r="AA185" s="115">
        <f t="shared" si="104"/>
        <v>13.221115537848604</v>
      </c>
      <c r="AB185" s="115">
        <f t="shared" ref="AB185:AG192" si="105">AB122/AB64</f>
        <v>13.717171717171718</v>
      </c>
      <c r="AC185" s="115">
        <f t="shared" si="105"/>
        <v>13.209302325581396</v>
      </c>
      <c r="AD185" s="115">
        <f t="shared" si="105"/>
        <v>14.684536082474228</v>
      </c>
      <c r="AE185" s="115">
        <f t="shared" si="105"/>
        <v>14.362660944206008</v>
      </c>
      <c r="AF185" s="122">
        <f t="shared" si="105"/>
        <v>14.291044776119403</v>
      </c>
      <c r="AG185" s="122">
        <f t="shared" si="105"/>
        <v>14.498924731182795</v>
      </c>
      <c r="AH185" s="122">
        <f t="shared" si="102"/>
        <v>15.036036036036034</v>
      </c>
      <c r="AI185" s="122">
        <f t="shared" si="102"/>
        <v>15.733333333333333</v>
      </c>
      <c r="AJ185" s="122">
        <f t="shared" si="102"/>
        <v>15.921348314606741</v>
      </c>
      <c r="AK185" s="120">
        <f t="shared" si="102"/>
        <v>15.351724137931033</v>
      </c>
      <c r="AL185" s="120">
        <f t="shared" ref="AL185:AP185" si="106">AL122/AL64</f>
        <v>442.40000000000003</v>
      </c>
      <c r="AM185" s="120">
        <f t="shared" si="106"/>
        <v>9.8000000000000309</v>
      </c>
      <c r="AN185" s="120">
        <f t="shared" si="106"/>
        <v>0</v>
      </c>
      <c r="AO185" s="122">
        <f t="shared" si="106"/>
        <v>15.975862068965519</v>
      </c>
      <c r="AP185" s="200">
        <f t="shared" si="106"/>
        <v>14.714285714285714</v>
      </c>
      <c r="AQ185" s="79"/>
      <c r="AR185" s="79"/>
      <c r="AS185" s="79"/>
      <c r="AT185" s="79"/>
    </row>
    <row r="186" spans="1:46" ht="16.5" x14ac:dyDescent="0.25">
      <c r="A186" s="124" t="s">
        <v>52</v>
      </c>
      <c r="B186" s="125"/>
      <c r="C186" s="125"/>
      <c r="D186" s="115">
        <f t="shared" ref="D186:AA186" si="107">D123/D65</f>
        <v>2.2831001076426265</v>
      </c>
      <c r="E186" s="115">
        <f t="shared" si="107"/>
        <v>0.74955908289241624</v>
      </c>
      <c r="F186" s="115">
        <f t="shared" si="107"/>
        <v>2.6401273885350318</v>
      </c>
      <c r="G186" s="115">
        <f t="shared" si="107"/>
        <v>3.2848484848484847</v>
      </c>
      <c r="H186" s="115">
        <f t="shared" si="107"/>
        <v>1.3516989247311828</v>
      </c>
      <c r="I186" s="115">
        <f t="shared" si="107"/>
        <v>2.9710740072202166</v>
      </c>
      <c r="J186" s="115">
        <f t="shared" si="107"/>
        <v>2.8922815945716711</v>
      </c>
      <c r="K186" s="115">
        <f t="shared" si="107"/>
        <v>2.4780487804878049</v>
      </c>
      <c r="L186" s="115">
        <f t="shared" si="107"/>
        <v>2.6487523992322455</v>
      </c>
      <c r="M186" s="115">
        <f t="shared" si="107"/>
        <v>3.2812989045383412</v>
      </c>
      <c r="N186" s="115">
        <f t="shared" si="107"/>
        <v>2.7641025641025641</v>
      </c>
      <c r="O186" s="115">
        <f t="shared" si="107"/>
        <v>3.0178236397748592</v>
      </c>
      <c r="P186" s="115">
        <f t="shared" si="107"/>
        <v>2.9923766816143496</v>
      </c>
      <c r="Q186" s="115">
        <f t="shared" si="107"/>
        <v>3.0693069306930694</v>
      </c>
      <c r="R186" s="115">
        <f t="shared" si="107"/>
        <v>3.9358851674641149</v>
      </c>
      <c r="S186" s="115">
        <f t="shared" si="107"/>
        <v>3.8878504672897196</v>
      </c>
      <c r="T186" s="115">
        <f t="shared" si="107"/>
        <v>2.7990196078431371</v>
      </c>
      <c r="U186" s="115">
        <f t="shared" si="107"/>
        <v>4.2119658119658121</v>
      </c>
      <c r="V186" s="115">
        <f t="shared" si="107"/>
        <v>4.7405759162303669</v>
      </c>
      <c r="W186" s="115">
        <f t="shared" si="107"/>
        <v>4.3910034602076129</v>
      </c>
      <c r="X186" s="115">
        <f t="shared" si="107"/>
        <v>4.0924242424242427</v>
      </c>
      <c r="Y186" s="115">
        <f t="shared" si="107"/>
        <v>4.1577586206896555</v>
      </c>
      <c r="Z186" s="129">
        <f t="shared" si="107"/>
        <v>3.9713821138211385</v>
      </c>
      <c r="AA186" s="115">
        <f t="shared" si="107"/>
        <v>5.2278242677824265</v>
      </c>
      <c r="AB186" s="115">
        <f t="shared" si="105"/>
        <v>3.2331967213114754</v>
      </c>
      <c r="AC186" s="115">
        <f t="shared" si="105"/>
        <v>3.1621428571428569</v>
      </c>
      <c r="AD186" s="115">
        <f t="shared" si="105"/>
        <v>6.3465517241379308</v>
      </c>
      <c r="AE186" s="115">
        <f t="shared" si="105"/>
        <v>5.0047438330170779</v>
      </c>
      <c r="AF186" s="122">
        <f t="shared" si="105"/>
        <v>4.4203883495145631</v>
      </c>
      <c r="AG186" s="122">
        <f t="shared" si="105"/>
        <v>5.6631147540983608</v>
      </c>
      <c r="AH186" s="122">
        <f t="shared" si="102"/>
        <v>5.2986817325800377</v>
      </c>
      <c r="AI186" s="122">
        <f t="shared" si="102"/>
        <v>5.1850551245406296</v>
      </c>
      <c r="AJ186" s="122">
        <f t="shared" si="102"/>
        <v>6.0395427603725658</v>
      </c>
      <c r="AK186" s="120">
        <f t="shared" si="102"/>
        <v>4.3015999999999996</v>
      </c>
      <c r="AL186" s="120">
        <f t="shared" ref="AL186:AP186" si="108">AL123/AL65</f>
        <v>2.5844311377245508</v>
      </c>
      <c r="AM186" s="120">
        <f t="shared" si="108"/>
        <v>0.19880239520958085</v>
      </c>
      <c r="AN186" s="120">
        <f t="shared" si="108"/>
        <v>0</v>
      </c>
      <c r="AO186" s="122">
        <f t="shared" si="108"/>
        <v>5.6707112970711293</v>
      </c>
      <c r="AP186" s="200">
        <f t="shared" si="108"/>
        <v>5.5417355371900827</v>
      </c>
      <c r="AQ186" s="79"/>
      <c r="AR186" s="79"/>
      <c r="AS186" s="79"/>
      <c r="AT186" s="79"/>
    </row>
    <row r="187" spans="1:46" ht="16.5" x14ac:dyDescent="0.25">
      <c r="A187" s="124" t="s">
        <v>53</v>
      </c>
      <c r="B187" s="125"/>
      <c r="C187" s="125"/>
      <c r="D187" s="115">
        <f t="shared" ref="D187:AA187" si="109">D124/D66</f>
        <v>1.8787878787878789</v>
      </c>
      <c r="E187" s="115">
        <f t="shared" si="109"/>
        <v>1.096774193548387</v>
      </c>
      <c r="F187" s="115">
        <f t="shared" si="109"/>
        <v>2.2413793103448274</v>
      </c>
      <c r="G187" s="115">
        <f t="shared" si="109"/>
        <v>2.4214617982539988</v>
      </c>
      <c r="H187" s="115">
        <f t="shared" si="109"/>
        <v>2.7779629629629632</v>
      </c>
      <c r="I187" s="115">
        <f t="shared" si="109"/>
        <v>2.9249999999999998</v>
      </c>
      <c r="J187" s="115">
        <f t="shared" si="109"/>
        <v>2.9866666666666664</v>
      </c>
      <c r="K187" s="115">
        <f t="shared" si="109"/>
        <v>3.4</v>
      </c>
      <c r="L187" s="115">
        <f t="shared" si="109"/>
        <v>3.4444444444444446</v>
      </c>
      <c r="M187" s="115">
        <f t="shared" si="109"/>
        <v>3.4814814814814814</v>
      </c>
      <c r="N187" s="115">
        <f t="shared" si="109"/>
        <v>4.2201834862385317</v>
      </c>
      <c r="O187" s="115">
        <f t="shared" si="109"/>
        <v>4.6947368421052635</v>
      </c>
      <c r="P187" s="115">
        <f t="shared" si="109"/>
        <v>4.8095238095238093</v>
      </c>
      <c r="Q187" s="115">
        <f t="shared" si="109"/>
        <v>4.08</v>
      </c>
      <c r="R187" s="115">
        <f t="shared" si="109"/>
        <v>5.1705882352941179</v>
      </c>
      <c r="S187" s="115">
        <f t="shared" si="109"/>
        <v>5.4153846153846157</v>
      </c>
      <c r="T187" s="115">
        <f t="shared" si="109"/>
        <v>5.1624999999999996</v>
      </c>
      <c r="U187" s="115">
        <f t="shared" si="109"/>
        <v>5.3125</v>
      </c>
      <c r="V187" s="115">
        <f t="shared" si="109"/>
        <v>5.7750000000000004</v>
      </c>
      <c r="W187" s="115">
        <f t="shared" si="109"/>
        <v>4.9085365853658542</v>
      </c>
      <c r="X187" s="115">
        <f t="shared" si="109"/>
        <v>4.54</v>
      </c>
      <c r="Y187" s="115">
        <f t="shared" si="109"/>
        <v>5.4411764705882355</v>
      </c>
      <c r="Z187" s="129">
        <f t="shared" si="109"/>
        <v>5.786096256684492</v>
      </c>
      <c r="AA187" s="115">
        <f t="shared" si="109"/>
        <v>6.0189189189189189</v>
      </c>
      <c r="AB187" s="115">
        <f t="shared" si="105"/>
        <v>5.9999999999999991</v>
      </c>
      <c r="AC187" s="115">
        <f t="shared" si="105"/>
        <v>5.4285714285714288</v>
      </c>
      <c r="AD187" s="115">
        <f t="shared" si="105"/>
        <v>7</v>
      </c>
      <c r="AE187" s="115">
        <f t="shared" si="105"/>
        <v>6.4275862068965521</v>
      </c>
      <c r="AF187" s="122">
        <f t="shared" si="105"/>
        <v>6.625</v>
      </c>
      <c r="AG187" s="122">
        <f t="shared" si="105"/>
        <v>6.8533333333333326</v>
      </c>
      <c r="AH187" s="122">
        <f t="shared" si="102"/>
        <v>7.1749999999999998</v>
      </c>
      <c r="AI187" s="122">
        <f t="shared" si="102"/>
        <v>7.4962264150943385</v>
      </c>
      <c r="AJ187" s="122">
        <f t="shared" si="102"/>
        <v>7.5691056910569108</v>
      </c>
      <c r="AK187" s="120">
        <f t="shared" si="102"/>
        <v>7.0454545454545459</v>
      </c>
      <c r="AL187" s="120">
        <f t="shared" ref="AL187:AP187" si="110">AL124/AL66</f>
        <v>32.85</v>
      </c>
      <c r="AM187" s="120">
        <f t="shared" si="110"/>
        <v>0.90000000000000091</v>
      </c>
      <c r="AN187" s="120">
        <f t="shared" si="110"/>
        <v>0</v>
      </c>
      <c r="AO187" s="122">
        <f t="shared" si="110"/>
        <v>8.0882352941176467</v>
      </c>
      <c r="AP187" s="200">
        <f t="shared" si="110"/>
        <v>8.6999999999999993</v>
      </c>
      <c r="AQ187" s="79"/>
      <c r="AR187" s="79"/>
      <c r="AS187" s="79"/>
      <c r="AT187" s="79"/>
    </row>
    <row r="188" spans="1:46" ht="16.5" x14ac:dyDescent="0.25">
      <c r="A188" s="124" t="s">
        <v>54</v>
      </c>
      <c r="B188" s="125"/>
      <c r="C188" s="125"/>
      <c r="D188" s="115">
        <f t="shared" ref="D188:AA188" si="111">D125/D67</f>
        <v>4.1463414634146343</v>
      </c>
      <c r="E188" s="115">
        <f t="shared" si="111"/>
        <v>2.7558139534883721</v>
      </c>
      <c r="F188" s="115">
        <f t="shared" si="111"/>
        <v>3.5542168674698793</v>
      </c>
      <c r="G188" s="115">
        <f t="shared" si="111"/>
        <v>3.5880255052415433</v>
      </c>
      <c r="H188" s="115">
        <f t="shared" si="111"/>
        <v>2.9554777777777779</v>
      </c>
      <c r="I188" s="115">
        <f t="shared" si="111"/>
        <v>3.5267741935483872</v>
      </c>
      <c r="J188" s="115">
        <f t="shared" si="111"/>
        <v>3.4948453608247423</v>
      </c>
      <c r="K188" s="115">
        <f t="shared" si="111"/>
        <v>2.9888888888888889</v>
      </c>
      <c r="L188" s="115">
        <f t="shared" si="111"/>
        <v>2.8011363636363638</v>
      </c>
      <c r="M188" s="115">
        <f t="shared" si="111"/>
        <v>3.524390243902439</v>
      </c>
      <c r="N188" s="115">
        <f t="shared" si="111"/>
        <v>3.5804195804195804</v>
      </c>
      <c r="O188" s="115">
        <f t="shared" si="111"/>
        <v>4.8787878787878789</v>
      </c>
      <c r="P188" s="115">
        <f t="shared" si="111"/>
        <v>4.5305882352941182</v>
      </c>
      <c r="Q188" s="115">
        <f t="shared" si="111"/>
        <v>4.9555273189326554</v>
      </c>
      <c r="R188" s="115">
        <f t="shared" si="111"/>
        <v>4.9382716049382713</v>
      </c>
      <c r="S188" s="115">
        <f t="shared" si="111"/>
        <v>5.2542372881355934</v>
      </c>
      <c r="T188" s="115">
        <f t="shared" si="111"/>
        <v>4.8540540540540542</v>
      </c>
      <c r="U188" s="115">
        <f t="shared" si="111"/>
        <v>5.8915662650602414</v>
      </c>
      <c r="V188" s="115">
        <f t="shared" si="111"/>
        <v>6.3536585365853657</v>
      </c>
      <c r="W188" s="115">
        <f t="shared" si="111"/>
        <v>5.9545454545454541</v>
      </c>
      <c r="X188" s="115">
        <f t="shared" si="111"/>
        <v>5.5493827160493829</v>
      </c>
      <c r="Y188" s="115">
        <f t="shared" si="111"/>
        <v>5.7528089887640448</v>
      </c>
      <c r="Z188" s="129">
        <f t="shared" si="111"/>
        <v>6.3052631578947365</v>
      </c>
      <c r="AA188" s="115">
        <f t="shared" si="111"/>
        <v>6.353409090909091</v>
      </c>
      <c r="AB188" s="115">
        <f t="shared" si="105"/>
        <v>5.9705882352941178</v>
      </c>
      <c r="AC188" s="115">
        <f t="shared" si="105"/>
        <v>6.0697674418604652</v>
      </c>
      <c r="AD188" s="115">
        <f t="shared" si="105"/>
        <v>7.4</v>
      </c>
      <c r="AE188" s="115">
        <f t="shared" si="105"/>
        <v>6.9473684210526319</v>
      </c>
      <c r="AF188" s="122">
        <f t="shared" si="105"/>
        <v>6.7636363636363637</v>
      </c>
      <c r="AG188" s="122">
        <f t="shared" si="105"/>
        <v>7.1852941176470582</v>
      </c>
      <c r="AH188" s="122">
        <f t="shared" si="102"/>
        <v>7.2476190476190476</v>
      </c>
      <c r="AI188" s="122">
        <f t="shared" si="102"/>
        <v>7.3162162162162154</v>
      </c>
      <c r="AJ188" s="122">
        <f t="shared" si="102"/>
        <v>7.2973684210526315</v>
      </c>
      <c r="AK188" s="120">
        <f t="shared" si="102"/>
        <v>7.5692982456140356</v>
      </c>
      <c r="AL188" s="120">
        <f t="shared" ref="AL188:AP188" si="112">AL125/AL67</f>
        <v>12.402127659574468</v>
      </c>
      <c r="AM188" s="120">
        <f t="shared" si="112"/>
        <v>0.14255319148936024</v>
      </c>
      <c r="AN188" s="120">
        <f t="shared" si="112"/>
        <v>0</v>
      </c>
      <c r="AO188" s="122">
        <f t="shared" si="112"/>
        <v>7.8931034482758626</v>
      </c>
      <c r="AP188" s="200">
        <f t="shared" si="112"/>
        <v>7.7033613445378153</v>
      </c>
      <c r="AQ188" s="79"/>
      <c r="AR188" s="79"/>
      <c r="AS188" s="79"/>
      <c r="AT188" s="79"/>
    </row>
    <row r="189" spans="1:46" ht="16.5" x14ac:dyDescent="0.25">
      <c r="A189" s="124" t="s">
        <v>55</v>
      </c>
      <c r="B189" s="125"/>
      <c r="C189" s="125"/>
      <c r="D189" s="115">
        <f t="shared" ref="D189:AA189" si="113">D126/D68</f>
        <v>3.509306260575296</v>
      </c>
      <c r="E189" s="115">
        <f t="shared" si="113"/>
        <v>1.7360890302066774</v>
      </c>
      <c r="F189" s="115">
        <f t="shared" si="113"/>
        <v>3.4570552147239262</v>
      </c>
      <c r="G189" s="115">
        <f t="shared" si="113"/>
        <v>3.5890533871691344</v>
      </c>
      <c r="H189" s="115">
        <f t="shared" si="113"/>
        <v>1.7199575757575758</v>
      </c>
      <c r="I189" s="115">
        <f t="shared" si="113"/>
        <v>3.0156780185758514</v>
      </c>
      <c r="J189" s="115">
        <f t="shared" si="113"/>
        <v>2.8162601626016261</v>
      </c>
      <c r="K189" s="115">
        <f t="shared" si="113"/>
        <v>2.6774774774774777</v>
      </c>
      <c r="L189" s="115">
        <f t="shared" si="113"/>
        <v>3.4</v>
      </c>
      <c r="M189" s="115">
        <f t="shared" si="113"/>
        <v>3.6875</v>
      </c>
      <c r="N189" s="115">
        <f t="shared" si="113"/>
        <v>3.1020408163265305</v>
      </c>
      <c r="O189" s="115">
        <f t="shared" si="113"/>
        <v>3.8145756457564577</v>
      </c>
      <c r="P189" s="115">
        <f t="shared" si="113"/>
        <v>3.3616071428571428</v>
      </c>
      <c r="Q189" s="115">
        <f t="shared" si="113"/>
        <v>3.9838420107719927</v>
      </c>
      <c r="R189" s="115">
        <f t="shared" si="113"/>
        <v>5.011964285714285</v>
      </c>
      <c r="S189" s="115">
        <f t="shared" si="113"/>
        <v>4.8065476190476186</v>
      </c>
      <c r="T189" s="115">
        <f t="shared" si="113"/>
        <v>3.1702127659574466</v>
      </c>
      <c r="U189" s="115">
        <f t="shared" si="113"/>
        <v>5.5501930501930499</v>
      </c>
      <c r="V189" s="115">
        <f t="shared" si="113"/>
        <v>6.016771488469602</v>
      </c>
      <c r="W189" s="115">
        <f t="shared" si="113"/>
        <v>5.695020746887967</v>
      </c>
      <c r="X189" s="115">
        <f t="shared" si="113"/>
        <v>4.9772727272727275</v>
      </c>
      <c r="Y189" s="115">
        <f t="shared" si="113"/>
        <v>5.62</v>
      </c>
      <c r="Z189" s="129">
        <f t="shared" si="113"/>
        <v>6.3936170212765955</v>
      </c>
      <c r="AA189" s="115">
        <f t="shared" si="113"/>
        <v>5.5644</v>
      </c>
      <c r="AB189" s="115">
        <f t="shared" si="105"/>
        <v>5.1797441364605543</v>
      </c>
      <c r="AC189" s="115">
        <f t="shared" si="105"/>
        <v>4.7326530612244895</v>
      </c>
      <c r="AD189" s="115">
        <f t="shared" si="105"/>
        <v>7.0010204081632654</v>
      </c>
      <c r="AE189" s="115">
        <f t="shared" si="105"/>
        <v>5.8687500000000004</v>
      </c>
      <c r="AF189" s="122">
        <f t="shared" si="105"/>
        <v>5.7449275362318843</v>
      </c>
      <c r="AG189" s="122">
        <f t="shared" si="105"/>
        <v>6.2758284600389862</v>
      </c>
      <c r="AH189" s="122">
        <f t="shared" si="102"/>
        <v>7.4676190476190474</v>
      </c>
      <c r="AI189" s="122">
        <f t="shared" si="102"/>
        <v>7.0097087378640781</v>
      </c>
      <c r="AJ189" s="122">
        <f t="shared" si="102"/>
        <v>7.119174041297935</v>
      </c>
      <c r="AK189" s="120">
        <f t="shared" si="102"/>
        <v>6.680769230769231</v>
      </c>
      <c r="AL189" s="120">
        <f t="shared" ref="AL189:AP189" si="114">AL126/AL68</f>
        <v>15.75</v>
      </c>
      <c r="AM189" s="120">
        <f t="shared" si="114"/>
        <v>0.1875</v>
      </c>
      <c r="AN189" s="120">
        <f t="shared" si="114"/>
        <v>0</v>
      </c>
      <c r="AO189" s="122">
        <f t="shared" si="114"/>
        <v>7.7171755725190847</v>
      </c>
      <c r="AP189" s="200">
        <f t="shared" si="114"/>
        <v>6.7177777777777781</v>
      </c>
      <c r="AQ189" s="79"/>
      <c r="AR189" s="79"/>
      <c r="AS189" s="79"/>
      <c r="AT189" s="79"/>
    </row>
    <row r="190" spans="1:46" ht="16.5" x14ac:dyDescent="0.25">
      <c r="A190" s="124" t="s">
        <v>56</v>
      </c>
      <c r="B190" s="125"/>
      <c r="C190" s="125"/>
      <c r="D190" s="115">
        <f t="shared" ref="D190:AA190" si="115">D127/D69</f>
        <v>2.4883720930232558</v>
      </c>
      <c r="E190" s="115">
        <f t="shared" si="115"/>
        <v>1.1136363636363635</v>
      </c>
      <c r="F190" s="115">
        <f t="shared" si="115"/>
        <v>1.4680851063829787</v>
      </c>
      <c r="G190" s="115">
        <f t="shared" si="115"/>
        <v>2.0045496520191897</v>
      </c>
      <c r="H190" s="115">
        <f t="shared" si="115"/>
        <v>1.1765490196078432</v>
      </c>
      <c r="I190" s="115">
        <f t="shared" si="115"/>
        <v>3.2</v>
      </c>
      <c r="J190" s="115">
        <f t="shared" si="115"/>
        <v>2.4185185185185185</v>
      </c>
      <c r="K190" s="115">
        <f t="shared" si="115"/>
        <v>2.4300000000000002</v>
      </c>
      <c r="L190" s="115">
        <f t="shared" si="115"/>
        <v>1.5405405405405406</v>
      </c>
      <c r="M190" s="115">
        <f t="shared" si="115"/>
        <v>2.9666666666666668</v>
      </c>
      <c r="N190" s="115">
        <f t="shared" si="115"/>
        <v>2.2115384615384617</v>
      </c>
      <c r="O190" s="115">
        <f t="shared" si="115"/>
        <v>2.4204545454545454</v>
      </c>
      <c r="P190" s="115">
        <f t="shared" si="115"/>
        <v>2.7016666666666667</v>
      </c>
      <c r="Q190" s="115">
        <f t="shared" si="115"/>
        <v>2.8535980148883375</v>
      </c>
      <c r="R190" s="115">
        <f t="shared" si="115"/>
        <v>2.7272727272727271</v>
      </c>
      <c r="S190" s="115">
        <f t="shared" si="115"/>
        <v>3.2914285714285714</v>
      </c>
      <c r="T190" s="115">
        <f t="shared" si="115"/>
        <v>2.3428571428571425</v>
      </c>
      <c r="U190" s="115">
        <f t="shared" si="115"/>
        <v>3.9298245614035086</v>
      </c>
      <c r="V190" s="115">
        <f t="shared" si="115"/>
        <v>5.1364583333333336</v>
      </c>
      <c r="W190" s="115">
        <f t="shared" si="115"/>
        <v>4.7191011235955056</v>
      </c>
      <c r="X190" s="115">
        <f t="shared" si="115"/>
        <v>4.6756756756756754</v>
      </c>
      <c r="Y190" s="115">
        <f t="shared" si="115"/>
        <v>5.47</v>
      </c>
      <c r="Z190" s="129">
        <f t="shared" si="115"/>
        <v>5.4579439252336446</v>
      </c>
      <c r="AA190" s="115">
        <f t="shared" si="115"/>
        <v>6.14</v>
      </c>
      <c r="AB190" s="115">
        <f t="shared" si="105"/>
        <v>5.6717171717171722</v>
      </c>
      <c r="AC190" s="115">
        <f t="shared" si="105"/>
        <v>5.7943925233644862</v>
      </c>
      <c r="AD190" s="115">
        <f t="shared" si="105"/>
        <v>7.6875</v>
      </c>
      <c r="AE190" s="115">
        <f t="shared" si="105"/>
        <v>7.0212121212121206</v>
      </c>
      <c r="AF190" s="122">
        <f t="shared" si="105"/>
        <v>6.4999999999999991</v>
      </c>
      <c r="AG190" s="122">
        <f t="shared" si="105"/>
        <v>7</v>
      </c>
      <c r="AH190" s="122">
        <f t="shared" si="102"/>
        <v>7.5839999999999996</v>
      </c>
      <c r="AI190" s="122">
        <f t="shared" si="102"/>
        <v>7.5259259259259261</v>
      </c>
      <c r="AJ190" s="122">
        <f t="shared" si="102"/>
        <v>7.6060606060606055</v>
      </c>
      <c r="AK190" s="120">
        <f t="shared" si="102"/>
        <v>7.4923076923076923</v>
      </c>
      <c r="AL190" s="120">
        <f t="shared" ref="AL190:AP190" si="116">AL127/AL69</f>
        <v>11.045454545454545</v>
      </c>
      <c r="AM190" s="120">
        <f t="shared" si="116"/>
        <v>0.13636363636363635</v>
      </c>
      <c r="AN190" s="120">
        <f t="shared" si="116"/>
        <v>0</v>
      </c>
      <c r="AO190" s="122">
        <f t="shared" si="116"/>
        <v>8.0736842105263165</v>
      </c>
      <c r="AP190" s="200">
        <f t="shared" si="116"/>
        <v>7.3611111111111107</v>
      </c>
      <c r="AQ190" s="79"/>
      <c r="AR190" s="79"/>
      <c r="AS190" s="79"/>
      <c r="AT190" s="79"/>
    </row>
    <row r="191" spans="1:46" ht="16.5" x14ac:dyDescent="0.25">
      <c r="A191" s="124" t="s">
        <v>57</v>
      </c>
      <c r="B191" s="125"/>
      <c r="C191" s="125"/>
      <c r="D191" s="115">
        <f t="shared" ref="D191:AA191" si="117">D128/D70</f>
        <v>3.2462686567164178</v>
      </c>
      <c r="E191" s="115">
        <f t="shared" si="117"/>
        <v>1.0794701986754967</v>
      </c>
      <c r="F191" s="115">
        <f t="shared" si="117"/>
        <v>2.8662420382165603</v>
      </c>
      <c r="G191" s="115">
        <f t="shared" si="117"/>
        <v>4.6193548387096772</v>
      </c>
      <c r="H191" s="115">
        <f t="shared" si="117"/>
        <v>1.7565500000000001</v>
      </c>
      <c r="I191" s="115">
        <f t="shared" si="117"/>
        <v>4.188990990990991</v>
      </c>
      <c r="J191" s="115">
        <f t="shared" si="117"/>
        <v>3.0390625</v>
      </c>
      <c r="K191" s="115">
        <f t="shared" si="117"/>
        <v>2.8030303030303032</v>
      </c>
      <c r="L191" s="115">
        <f t="shared" si="117"/>
        <v>3.0458333333333334</v>
      </c>
      <c r="M191" s="115">
        <f t="shared" si="117"/>
        <v>3.64</v>
      </c>
      <c r="N191" s="115">
        <f t="shared" si="117"/>
        <v>3.0090090090090089</v>
      </c>
      <c r="O191" s="115">
        <f t="shared" si="117"/>
        <v>3.8221343873517788</v>
      </c>
      <c r="P191" s="115">
        <f t="shared" si="117"/>
        <v>3.308300395256917</v>
      </c>
      <c r="Q191" s="115">
        <f t="shared" si="117"/>
        <v>3.5873605947955389</v>
      </c>
      <c r="R191" s="115">
        <f t="shared" si="117"/>
        <v>4.1637931034482758</v>
      </c>
      <c r="S191" s="115">
        <f t="shared" si="117"/>
        <v>4.6428571428571432</v>
      </c>
      <c r="T191" s="115">
        <f t="shared" si="117"/>
        <v>2.6736842105263157</v>
      </c>
      <c r="U191" s="115">
        <f t="shared" si="117"/>
        <v>4.8965517241379306</v>
      </c>
      <c r="V191" s="115">
        <f t="shared" si="117"/>
        <v>5.3969696969696965</v>
      </c>
      <c r="W191" s="115">
        <f t="shared" si="117"/>
        <v>5.48</v>
      </c>
      <c r="X191" s="115">
        <f t="shared" si="117"/>
        <v>4.72</v>
      </c>
      <c r="Y191" s="115">
        <f t="shared" si="117"/>
        <v>4.9870689655172411</v>
      </c>
      <c r="Z191" s="129">
        <f t="shared" si="117"/>
        <v>5.1063829787234045</v>
      </c>
      <c r="AA191" s="115">
        <f t="shared" si="117"/>
        <v>5.4949152542372879</v>
      </c>
      <c r="AB191" s="115">
        <f t="shared" si="105"/>
        <v>4.4596330275229361</v>
      </c>
      <c r="AC191" s="115">
        <f t="shared" si="105"/>
        <v>4.2095238095238097</v>
      </c>
      <c r="AD191" s="115">
        <f t="shared" si="105"/>
        <v>6.7</v>
      </c>
      <c r="AE191" s="115">
        <f t="shared" si="105"/>
        <v>5.6383928571428568</v>
      </c>
      <c r="AF191" s="122">
        <f t="shared" si="105"/>
        <v>5.6222222222222227</v>
      </c>
      <c r="AG191" s="122">
        <f t="shared" si="105"/>
        <v>5.9714285714285715</v>
      </c>
      <c r="AH191" s="122">
        <f t="shared" si="102"/>
        <v>6.9555555555555557</v>
      </c>
      <c r="AI191" s="122">
        <f t="shared" si="102"/>
        <v>6.7982222222222219</v>
      </c>
      <c r="AJ191" s="122">
        <f t="shared" si="102"/>
        <v>6.9814814814814818</v>
      </c>
      <c r="AK191" s="120">
        <f t="shared" si="102"/>
        <v>6.1034482758620694</v>
      </c>
      <c r="AL191" s="120">
        <f t="shared" ref="AL191:AP191" si="118">AL128/AL70</f>
        <v>7.8074074074074078</v>
      </c>
      <c r="AM191" s="120">
        <f t="shared" si="118"/>
        <v>0.11296296296296339</v>
      </c>
      <c r="AN191" s="120">
        <f t="shared" si="118"/>
        <v>0</v>
      </c>
      <c r="AO191" s="122">
        <f t="shared" si="118"/>
        <v>7.2379464285714281</v>
      </c>
      <c r="AP191" s="200">
        <f t="shared" si="118"/>
        <v>6.5215139442231083</v>
      </c>
      <c r="AQ191" s="79"/>
      <c r="AR191" s="79"/>
      <c r="AS191" s="79"/>
      <c r="AT191" s="79"/>
    </row>
    <row r="192" spans="1:46" ht="16.5" x14ac:dyDescent="0.25">
      <c r="A192" s="124" t="s">
        <v>58</v>
      </c>
      <c r="B192" s="125"/>
      <c r="C192" s="125"/>
      <c r="D192" s="115">
        <f t="shared" ref="D192:AA192" si="119">D129/D71</f>
        <v>1.8726346433770014</v>
      </c>
      <c r="E192" s="115">
        <f t="shared" si="119"/>
        <v>0.29106628242074928</v>
      </c>
      <c r="F192" s="115">
        <f t="shared" si="119"/>
        <v>1.7489361702127659</v>
      </c>
      <c r="G192" s="115">
        <f t="shared" si="119"/>
        <v>2.4445191661062542</v>
      </c>
      <c r="H192" s="115">
        <f t="shared" si="119"/>
        <v>1.1341496598639456</v>
      </c>
      <c r="I192" s="115">
        <f t="shared" si="119"/>
        <v>2.6032949125596185</v>
      </c>
      <c r="J192" s="115">
        <f t="shared" si="119"/>
        <v>2.6632572777340675</v>
      </c>
      <c r="K192" s="115">
        <f t="shared" si="119"/>
        <v>2.0624660018132368</v>
      </c>
      <c r="L192" s="115">
        <f t="shared" si="119"/>
        <v>1.857487922705314</v>
      </c>
      <c r="M192" s="115">
        <f t="shared" si="119"/>
        <v>2.6688524590163936</v>
      </c>
      <c r="N192" s="115">
        <f t="shared" si="119"/>
        <v>2.3563829787234041</v>
      </c>
      <c r="O192" s="115">
        <f t="shared" si="119"/>
        <v>2.6421703296703298</v>
      </c>
      <c r="P192" s="115">
        <f t="shared" si="119"/>
        <v>2.2230769230769232</v>
      </c>
      <c r="Q192" s="115">
        <f t="shared" si="119"/>
        <v>2.6978991596638657</v>
      </c>
      <c r="R192" s="115">
        <f t="shared" si="119"/>
        <v>3.1983240223463687</v>
      </c>
      <c r="S192" s="115">
        <f t="shared" si="119"/>
        <v>3.2068311195445922</v>
      </c>
      <c r="T192" s="115">
        <f t="shared" si="119"/>
        <v>1.8077922077922077</v>
      </c>
      <c r="U192" s="115">
        <f t="shared" si="119"/>
        <v>3.6269230769230769</v>
      </c>
      <c r="V192" s="115">
        <f t="shared" si="119"/>
        <v>3.7046762589928059</v>
      </c>
      <c r="W192" s="115">
        <f t="shared" si="119"/>
        <v>3.7006451612903226</v>
      </c>
      <c r="X192" s="115">
        <f t="shared" si="119"/>
        <v>3.6162790697674421</v>
      </c>
      <c r="Y192" s="115">
        <f t="shared" si="119"/>
        <v>3.4830065359477125</v>
      </c>
      <c r="Z192" s="129">
        <f t="shared" si="119"/>
        <v>2.1797297297297296</v>
      </c>
      <c r="AA192" s="115">
        <f t="shared" si="119"/>
        <v>4.3578947368421055</v>
      </c>
      <c r="AB192" s="115">
        <f t="shared" si="105"/>
        <v>2.2923076923076922</v>
      </c>
      <c r="AC192" s="115">
        <f t="shared" si="105"/>
        <v>2.5931818181818183</v>
      </c>
      <c r="AD192" s="115">
        <f t="shared" si="105"/>
        <v>5.0158730158730158</v>
      </c>
      <c r="AE192" s="115">
        <f t="shared" si="105"/>
        <v>4.3719791666666667</v>
      </c>
      <c r="AF192" s="122">
        <f t="shared" si="105"/>
        <v>3.4494845360824744</v>
      </c>
      <c r="AG192" s="122">
        <f t="shared" si="105"/>
        <v>4.8106194690265482</v>
      </c>
      <c r="AH192" s="122">
        <f t="shared" si="102"/>
        <v>4.6310344827586203</v>
      </c>
      <c r="AI192" s="122">
        <f t="shared" si="102"/>
        <v>4.7832720588235293</v>
      </c>
      <c r="AJ192" s="122">
        <f t="shared" si="102"/>
        <v>4.997841726618705</v>
      </c>
      <c r="AK192" s="120">
        <f t="shared" si="102"/>
        <v>2.4500000000000002</v>
      </c>
      <c r="AL192" s="120">
        <f t="shared" ref="AL192:AP192" si="120">AL129/AL71</f>
        <v>0.81818181818181823</v>
      </c>
      <c r="AM192" s="120">
        <f t="shared" si="120"/>
        <v>7.1590909090909094E-2</v>
      </c>
      <c r="AN192" s="120">
        <f t="shared" si="120"/>
        <v>0</v>
      </c>
      <c r="AO192" s="122">
        <f t="shared" si="120"/>
        <v>4.9152777777777779</v>
      </c>
      <c r="AP192" s="200">
        <f t="shared" si="120"/>
        <v>4.6166666666666663</v>
      </c>
      <c r="AQ192" s="79"/>
      <c r="AR192" s="79"/>
      <c r="AS192" s="79"/>
      <c r="AT192" s="79"/>
    </row>
    <row r="193" spans="1:46" ht="16.5" x14ac:dyDescent="0.25">
      <c r="A193" s="114"/>
      <c r="B193" s="114"/>
      <c r="C193" s="114"/>
      <c r="D193" s="114"/>
      <c r="E193" s="114"/>
      <c r="F193" s="114"/>
      <c r="G193" s="238" t="s">
        <v>59</v>
      </c>
      <c r="H193" s="239" t="s">
        <v>59</v>
      </c>
      <c r="I193" s="239" t="s">
        <v>59</v>
      </c>
      <c r="J193" s="239" t="s">
        <v>59</v>
      </c>
      <c r="K193" s="239" t="s">
        <v>59</v>
      </c>
      <c r="L193" s="239" t="s">
        <v>59</v>
      </c>
      <c r="M193" s="239" t="s">
        <v>59</v>
      </c>
      <c r="N193" s="239" t="s">
        <v>59</v>
      </c>
      <c r="O193" s="239" t="s">
        <v>59</v>
      </c>
      <c r="P193" s="239" t="s">
        <v>59</v>
      </c>
      <c r="Q193" s="239" t="s">
        <v>59</v>
      </c>
      <c r="R193" s="239"/>
      <c r="S193" s="239"/>
      <c r="T193" s="115"/>
      <c r="U193" s="115"/>
      <c r="V193" s="115"/>
      <c r="W193" s="115"/>
      <c r="X193" s="115"/>
      <c r="Y193" s="115"/>
      <c r="Z193" s="129"/>
      <c r="AA193" s="115"/>
      <c r="AB193" s="115"/>
      <c r="AC193" s="115"/>
      <c r="AD193" s="115"/>
      <c r="AE193" s="115"/>
      <c r="AF193" s="122"/>
      <c r="AG193" s="122"/>
      <c r="AH193" s="241"/>
      <c r="AI193" s="241"/>
      <c r="AJ193" s="241"/>
      <c r="AK193" s="120"/>
      <c r="AL193" s="120"/>
      <c r="AM193" s="120"/>
      <c r="AN193" s="120"/>
      <c r="AO193" s="122"/>
      <c r="AP193" s="192"/>
      <c r="AQ193" s="79"/>
      <c r="AR193" s="79"/>
      <c r="AS193" s="79"/>
      <c r="AT193" s="79"/>
    </row>
    <row r="194" spans="1:46" ht="16.5" x14ac:dyDescent="0.25">
      <c r="A194" s="222" t="s">
        <v>191</v>
      </c>
      <c r="B194" s="222"/>
      <c r="C194" s="222"/>
      <c r="D194" s="256"/>
      <c r="E194" s="256"/>
      <c r="F194" s="256"/>
      <c r="G194" s="257"/>
      <c r="H194" s="257"/>
      <c r="I194" s="257"/>
      <c r="J194" s="257"/>
      <c r="K194" s="257"/>
      <c r="L194" s="257"/>
      <c r="M194" s="257"/>
      <c r="N194" s="257"/>
      <c r="O194" s="257"/>
      <c r="P194" s="257"/>
      <c r="Q194" s="257"/>
      <c r="R194" s="257"/>
      <c r="S194" s="257"/>
      <c r="T194" s="257"/>
      <c r="U194" s="257"/>
      <c r="V194" s="257"/>
      <c r="W194" s="257"/>
      <c r="X194" s="257"/>
      <c r="Y194" s="257"/>
      <c r="Z194" s="258"/>
      <c r="AA194" s="257"/>
      <c r="AB194" s="256"/>
      <c r="AC194" s="256"/>
      <c r="AD194" s="256"/>
      <c r="AE194" s="256"/>
      <c r="AF194" s="256"/>
      <c r="AG194" s="256"/>
      <c r="AH194" s="259"/>
      <c r="AI194" s="259"/>
      <c r="AJ194" s="259"/>
      <c r="AK194" s="260">
        <f>AVERAGE(AK184:AK192)</f>
        <v>7.3549557919931789</v>
      </c>
      <c r="AL194" s="260">
        <f t="shared" ref="AL194:AP194" si="121">AVERAGE(AL184:AL192)</f>
        <v>72.717511396482536</v>
      </c>
      <c r="AM194" s="260">
        <f t="shared" si="121"/>
        <v>1.2833081216796094</v>
      </c>
      <c r="AN194" s="260">
        <f t="shared" si="121"/>
        <v>0</v>
      </c>
      <c r="AO194" s="151">
        <f t="shared" si="121"/>
        <v>8.3308223892477944</v>
      </c>
      <c r="AP194" s="210">
        <f t="shared" si="121"/>
        <v>7.9280713968869714</v>
      </c>
      <c r="AQ194" s="79"/>
      <c r="AR194" s="79"/>
      <c r="AS194" s="79"/>
      <c r="AT194" s="79"/>
    </row>
    <row r="195" spans="1:46" ht="16.5" x14ac:dyDescent="0.25">
      <c r="A195" s="219" t="s">
        <v>60</v>
      </c>
      <c r="B195" s="219"/>
      <c r="C195" s="219"/>
      <c r="D195" s="222">
        <f t="shared" ref="D195:AB195" si="122">D131/D73</f>
        <v>2.4399750545681322</v>
      </c>
      <c r="E195" s="222">
        <f t="shared" si="122"/>
        <v>0.84772010324060798</v>
      </c>
      <c r="F195" s="222">
        <f t="shared" si="122"/>
        <v>2.4787001638448936</v>
      </c>
      <c r="G195" s="222">
        <f t="shared" si="122"/>
        <v>3.0820490608965794</v>
      </c>
      <c r="H195" s="222">
        <f t="shared" si="122"/>
        <v>1.4928560780593576</v>
      </c>
      <c r="I195" s="222">
        <f t="shared" si="122"/>
        <v>2.9313571212579377</v>
      </c>
      <c r="J195" s="222">
        <f t="shared" si="122"/>
        <v>2.8509967271645347</v>
      </c>
      <c r="K195" s="222">
        <f t="shared" si="122"/>
        <v>2.4369079837618401</v>
      </c>
      <c r="L195" s="222">
        <f t="shared" si="122"/>
        <v>2.5685957241711712</v>
      </c>
      <c r="M195" s="222">
        <f t="shared" si="122"/>
        <v>3.2077540356443031</v>
      </c>
      <c r="N195" s="222">
        <f t="shared" si="122"/>
        <v>2.7999648454227057</v>
      </c>
      <c r="O195" s="222">
        <f t="shared" si="122"/>
        <v>3.2257928721062816</v>
      </c>
      <c r="P195" s="222">
        <f t="shared" si="122"/>
        <v>2.9486962118714577</v>
      </c>
      <c r="Q195" s="222">
        <f t="shared" si="122"/>
        <v>3.3348573840256037</v>
      </c>
      <c r="R195" s="222">
        <f t="shared" si="122"/>
        <v>4.0747330960854091</v>
      </c>
      <c r="S195" s="222">
        <f t="shared" si="122"/>
        <v>4.1357330333708289</v>
      </c>
      <c r="T195" s="222">
        <f t="shared" si="122"/>
        <v>2.7921467199623793</v>
      </c>
      <c r="U195" s="222">
        <f t="shared" si="122"/>
        <v>4.5373347624151483</v>
      </c>
      <c r="V195" s="222">
        <f t="shared" si="122"/>
        <v>4.9639546858908341</v>
      </c>
      <c r="W195" s="222">
        <f t="shared" si="122"/>
        <v>4.6729142357059512</v>
      </c>
      <c r="X195" s="222">
        <f t="shared" si="122"/>
        <v>4.3670699321333721</v>
      </c>
      <c r="Y195" s="222">
        <f t="shared" si="122"/>
        <v>4.4903675163011263</v>
      </c>
      <c r="Z195" s="223">
        <f t="shared" si="122"/>
        <v>4.246476341147706</v>
      </c>
      <c r="AA195" s="261">
        <f t="shared" si="122"/>
        <v>5.3009448701733506</v>
      </c>
      <c r="AB195" s="261">
        <f t="shared" si="122"/>
        <v>3.7525679929132814</v>
      </c>
      <c r="AC195" s="261">
        <f t="shared" ref="AC195:AI195" si="123">AC131/AC73</f>
        <v>3.9956337485552846</v>
      </c>
      <c r="AD195" s="261">
        <f t="shared" si="123"/>
        <v>6.3988434908316218</v>
      </c>
      <c r="AE195" s="261">
        <f t="shared" si="123"/>
        <v>5.3949155831554441</v>
      </c>
      <c r="AF195" s="225">
        <f t="shared" si="123"/>
        <v>4.9011084546837651</v>
      </c>
      <c r="AG195" s="225">
        <f t="shared" si="123"/>
        <v>5.8602727133445685</v>
      </c>
      <c r="AH195" s="225">
        <f t="shared" si="123"/>
        <v>5.9211003846991357</v>
      </c>
      <c r="AI195" s="225">
        <f t="shared" si="123"/>
        <v>5.8662600076248568</v>
      </c>
      <c r="AJ195" s="225">
        <f>AJ131/AJ73</f>
        <v>6.3397490429604435</v>
      </c>
      <c r="AK195" s="262">
        <f>AK131/AK73</f>
        <v>4.8743480322427688</v>
      </c>
      <c r="AL195" s="262">
        <f t="shared" ref="AL195:AN195" si="124">AL131/AL73</f>
        <v>4.5389290882778583</v>
      </c>
      <c r="AM195" s="262">
        <f t="shared" si="124"/>
        <v>0.16845151953690302</v>
      </c>
      <c r="AN195" s="262">
        <f t="shared" si="124"/>
        <v>0</v>
      </c>
      <c r="AO195" s="225">
        <f>AO131/AO73</f>
        <v>6.3294373628066403</v>
      </c>
      <c r="AP195" s="263">
        <f>AP131/AP73</f>
        <v>5.9368787276341957</v>
      </c>
      <c r="AQ195" s="79"/>
      <c r="AR195" s="79"/>
      <c r="AS195" s="79"/>
      <c r="AT195" s="79"/>
    </row>
    <row r="196" spans="1:46" ht="16.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81"/>
      <c r="AA196" s="79"/>
      <c r="AB196" s="79"/>
      <c r="AC196" s="79"/>
      <c r="AD196" s="264" t="s">
        <v>72</v>
      </c>
      <c r="AE196" s="79"/>
      <c r="AF196" s="82"/>
      <c r="AG196" s="82"/>
      <c r="AH196" s="171"/>
      <c r="AI196" s="171"/>
      <c r="AJ196" s="265" t="s">
        <v>90</v>
      </c>
      <c r="AK196" s="266"/>
      <c r="AL196" s="267"/>
      <c r="AM196" s="267"/>
      <c r="AN196" s="267"/>
      <c r="AO196" s="267"/>
      <c r="AP196" s="268"/>
      <c r="AQ196" s="79"/>
      <c r="AR196" s="79"/>
      <c r="AS196" s="79"/>
      <c r="AT196" s="79"/>
    </row>
    <row r="197" spans="1:46" ht="16.5" x14ac:dyDescent="0.25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81"/>
      <c r="AA197" s="79"/>
      <c r="AB197" s="79"/>
      <c r="AC197" s="79"/>
      <c r="AD197" s="79"/>
      <c r="AE197" s="79"/>
      <c r="AF197" s="82"/>
      <c r="AG197" s="82"/>
      <c r="AH197" s="171"/>
      <c r="AI197" s="171"/>
      <c r="AJ197" s="159"/>
      <c r="AK197" s="151">
        <f>AVERAGE(AH195:AO195)</f>
        <v>4.2547844297685753</v>
      </c>
      <c r="AL197" s="151">
        <f t="shared" ref="AL197:AP197" si="125">AVERAGE(AI195:AP195)</f>
        <v>4.2567567226354583</v>
      </c>
      <c r="AM197" s="151">
        <f t="shared" si="125"/>
        <v>4.0268276819226871</v>
      </c>
      <c r="AN197" s="151">
        <f t="shared" si="125"/>
        <v>3.6413407884163944</v>
      </c>
      <c r="AO197" s="151">
        <f t="shared" si="125"/>
        <v>3.3947393396511196</v>
      </c>
      <c r="AP197" s="210">
        <f t="shared" si="125"/>
        <v>3.1086919024944351</v>
      </c>
      <c r="AQ197" s="79"/>
      <c r="AR197" s="79"/>
      <c r="AS197" s="79"/>
      <c r="AT197" s="151" t="s">
        <v>192</v>
      </c>
    </row>
    <row r="198" spans="1:46" ht="16.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81"/>
      <c r="AA198" s="79"/>
      <c r="AB198" s="79"/>
      <c r="AC198" s="79"/>
      <c r="AD198" s="79"/>
      <c r="AE198" s="79"/>
      <c r="AF198" s="82"/>
      <c r="AG198" s="82"/>
      <c r="AH198" s="171"/>
      <c r="AI198" s="171"/>
      <c r="AJ198" s="159"/>
      <c r="AK198" s="151">
        <f>AVERAGE(AC195:AO195)</f>
        <v>4.6606961099014841</v>
      </c>
      <c r="AL198" s="151">
        <f t="shared" ref="AL198:AP198" si="126">AVERAGE(AD195:AP195)</f>
        <v>4.8100226467537084</v>
      </c>
      <c r="AM198" s="151">
        <f t="shared" si="126"/>
        <v>4.6776209097472154</v>
      </c>
      <c r="AN198" s="151">
        <f t="shared" si="126"/>
        <v>4.6124123030737394</v>
      </c>
      <c r="AO198" s="151">
        <f t="shared" si="126"/>
        <v>4.583542687912737</v>
      </c>
      <c r="AP198" s="210">
        <f t="shared" si="126"/>
        <v>4.4416837961980882</v>
      </c>
      <c r="AQ198" s="79"/>
      <c r="AR198" s="79"/>
      <c r="AS198" s="79"/>
      <c r="AT198" s="151" t="s">
        <v>193</v>
      </c>
    </row>
    <row r="199" spans="1:46" ht="16.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81"/>
      <c r="AA199" s="79"/>
      <c r="AB199" s="79"/>
      <c r="AC199" s="79"/>
      <c r="AD199" s="79"/>
      <c r="AE199" s="82"/>
      <c r="AF199" s="82"/>
      <c r="AG199" s="82"/>
      <c r="AH199" s="171"/>
      <c r="AI199" s="171"/>
      <c r="AJ199" s="171"/>
      <c r="AK199" s="82"/>
      <c r="AL199" s="82"/>
      <c r="AM199" s="82"/>
      <c r="AN199" s="82"/>
      <c r="AO199" s="82"/>
      <c r="AP199" s="83"/>
      <c r="AQ199" s="79"/>
      <c r="AR199" s="79"/>
      <c r="AS199" s="79"/>
      <c r="AT199" s="79"/>
    </row>
    <row r="200" spans="1:46" ht="16.5" x14ac:dyDescent="0.25">
      <c r="A200" s="88" t="s">
        <v>97</v>
      </c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81"/>
      <c r="AA200" s="79"/>
      <c r="AB200" s="79"/>
      <c r="AC200" s="79"/>
      <c r="AD200" s="79"/>
      <c r="AE200" s="82"/>
      <c r="AF200" s="82"/>
      <c r="AG200" s="82"/>
      <c r="AH200" s="171"/>
      <c r="AI200" s="171"/>
      <c r="AJ200" s="171"/>
      <c r="AK200" s="82"/>
      <c r="AL200" s="82"/>
      <c r="AM200" s="82"/>
      <c r="AN200" s="82"/>
      <c r="AO200" s="82"/>
      <c r="AP200" s="83"/>
      <c r="AQ200" s="79"/>
      <c r="AR200" s="79"/>
      <c r="AS200" s="79"/>
      <c r="AT200" s="79"/>
    </row>
    <row r="201" spans="1:46" ht="16.5" x14ac:dyDescent="0.25">
      <c r="A201" s="88" t="s">
        <v>98</v>
      </c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81"/>
      <c r="AA201" s="79"/>
      <c r="AB201" s="79"/>
      <c r="AC201" s="79"/>
      <c r="AD201" s="79"/>
      <c r="AE201" s="82"/>
      <c r="AF201" s="82"/>
      <c r="AG201" s="82"/>
      <c r="AH201" s="171"/>
      <c r="AI201" s="171"/>
      <c r="AJ201" s="171"/>
      <c r="AK201" s="82"/>
      <c r="AL201" s="82"/>
      <c r="AM201" s="82"/>
      <c r="AN201" s="82"/>
      <c r="AO201" s="82"/>
      <c r="AP201" s="83"/>
      <c r="AQ201" s="79"/>
      <c r="AR201" s="79"/>
      <c r="AS201" s="79"/>
      <c r="AT201" s="79"/>
    </row>
    <row r="202" spans="1:46" ht="16.5" x14ac:dyDescent="0.25">
      <c r="A202" s="7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90"/>
      <c r="AG202" s="90"/>
      <c r="AH202" s="90"/>
      <c r="AI202" s="90"/>
      <c r="AJ202" s="90"/>
      <c r="AK202" s="82"/>
      <c r="AL202" s="82"/>
      <c r="AM202" s="82"/>
      <c r="AN202" s="82"/>
      <c r="AO202" s="82"/>
      <c r="AP202" s="83"/>
      <c r="AQ202" s="79"/>
      <c r="AR202" s="79"/>
      <c r="AS202" s="79"/>
      <c r="AT202" s="79"/>
    </row>
    <row r="203" spans="1:46" ht="16.5" x14ac:dyDescent="0.25">
      <c r="A203" s="269" t="s">
        <v>99</v>
      </c>
      <c r="B203" s="94" t="s">
        <v>6</v>
      </c>
      <c r="C203" s="94" t="s">
        <v>7</v>
      </c>
      <c r="D203" s="95" t="s">
        <v>8</v>
      </c>
      <c r="E203" s="95" t="s">
        <v>9</v>
      </c>
      <c r="F203" s="95" t="s">
        <v>10</v>
      </c>
      <c r="G203" s="96" t="s">
        <v>11</v>
      </c>
      <c r="H203" s="97" t="s">
        <v>12</v>
      </c>
      <c r="I203" s="97" t="s">
        <v>13</v>
      </c>
      <c r="J203" s="97" t="s">
        <v>14</v>
      </c>
      <c r="K203" s="97" t="s">
        <v>15</v>
      </c>
      <c r="L203" s="98" t="s">
        <v>16</v>
      </c>
      <c r="M203" s="98" t="s">
        <v>17</v>
      </c>
      <c r="N203" s="98" t="s">
        <v>18</v>
      </c>
      <c r="O203" s="98" t="s">
        <v>19</v>
      </c>
      <c r="P203" s="98" t="s">
        <v>20</v>
      </c>
      <c r="Q203" s="98" t="s">
        <v>21</v>
      </c>
      <c r="R203" s="98" t="s">
        <v>22</v>
      </c>
      <c r="S203" s="98" t="s">
        <v>23</v>
      </c>
      <c r="T203" s="98" t="s">
        <v>24</v>
      </c>
      <c r="U203" s="98" t="s">
        <v>25</v>
      </c>
      <c r="V203" s="98" t="s">
        <v>26</v>
      </c>
      <c r="W203" s="98" t="s">
        <v>27</v>
      </c>
      <c r="X203" s="98" t="s">
        <v>28</v>
      </c>
      <c r="Y203" s="98" t="s">
        <v>29</v>
      </c>
      <c r="Z203" s="99" t="s">
        <v>30</v>
      </c>
      <c r="AA203" s="98" t="s">
        <v>31</v>
      </c>
      <c r="AB203" s="98" t="s">
        <v>32</v>
      </c>
      <c r="AC203" s="98" t="s">
        <v>33</v>
      </c>
      <c r="AD203" s="98" t="s">
        <v>34</v>
      </c>
      <c r="AE203" s="98" t="s">
        <v>35</v>
      </c>
      <c r="AF203" s="98" t="s">
        <v>36</v>
      </c>
      <c r="AG203" s="98" t="s">
        <v>37</v>
      </c>
      <c r="AH203" s="98" t="s">
        <v>38</v>
      </c>
      <c r="AI203" s="98" t="s">
        <v>39</v>
      </c>
      <c r="AJ203" s="98" t="s">
        <v>40</v>
      </c>
      <c r="AK203" s="100" t="s">
        <v>41</v>
      </c>
      <c r="AL203" s="100" t="s">
        <v>80</v>
      </c>
      <c r="AM203" s="100" t="s">
        <v>81</v>
      </c>
      <c r="AN203" s="100" t="s">
        <v>82</v>
      </c>
      <c r="AO203" s="102" t="s">
        <v>43</v>
      </c>
      <c r="AP203" s="270" t="s">
        <v>69</v>
      </c>
      <c r="AQ203" s="271" t="s">
        <v>43</v>
      </c>
      <c r="AR203" s="271" t="s">
        <v>43</v>
      </c>
      <c r="AS203" s="271" t="s">
        <v>43</v>
      </c>
      <c r="AT203" s="79"/>
    </row>
    <row r="204" spans="1:46" ht="16.5" x14ac:dyDescent="0.25">
      <c r="A204" s="272" t="s">
        <v>100</v>
      </c>
      <c r="B204" s="105" t="s">
        <v>45</v>
      </c>
      <c r="C204" s="105" t="s">
        <v>45</v>
      </c>
      <c r="D204" s="106" t="s">
        <v>45</v>
      </c>
      <c r="E204" s="106" t="s">
        <v>45</v>
      </c>
      <c r="F204" s="106" t="s">
        <v>45</v>
      </c>
      <c r="G204" s="106" t="s">
        <v>45</v>
      </c>
      <c r="H204" s="107" t="s">
        <v>45</v>
      </c>
      <c r="I204" s="107" t="s">
        <v>45</v>
      </c>
      <c r="J204" s="107" t="s">
        <v>45</v>
      </c>
      <c r="K204" s="107" t="s">
        <v>45</v>
      </c>
      <c r="L204" s="107" t="s">
        <v>45</v>
      </c>
      <c r="M204" s="107" t="s">
        <v>45</v>
      </c>
      <c r="N204" s="107" t="s">
        <v>45</v>
      </c>
      <c r="O204" s="107" t="s">
        <v>45</v>
      </c>
      <c r="P204" s="107" t="s">
        <v>45</v>
      </c>
      <c r="Q204" s="107" t="s">
        <v>45</v>
      </c>
      <c r="R204" s="107" t="s">
        <v>45</v>
      </c>
      <c r="S204" s="107" t="s">
        <v>45</v>
      </c>
      <c r="T204" s="107" t="s">
        <v>45</v>
      </c>
      <c r="U204" s="107" t="s">
        <v>45</v>
      </c>
      <c r="V204" s="107" t="s">
        <v>45</v>
      </c>
      <c r="W204" s="107" t="s">
        <v>45</v>
      </c>
      <c r="X204" s="107" t="s">
        <v>45</v>
      </c>
      <c r="Y204" s="107" t="s">
        <v>45</v>
      </c>
      <c r="Z204" s="108" t="s">
        <v>45</v>
      </c>
      <c r="AA204" s="107" t="s">
        <v>45</v>
      </c>
      <c r="AB204" s="107" t="s">
        <v>45</v>
      </c>
      <c r="AC204" s="107" t="s">
        <v>45</v>
      </c>
      <c r="AD204" s="107" t="s">
        <v>45</v>
      </c>
      <c r="AE204" s="107" t="s">
        <v>45</v>
      </c>
      <c r="AF204" s="107" t="s">
        <v>45</v>
      </c>
      <c r="AG204" s="109" t="s">
        <v>46</v>
      </c>
      <c r="AH204" s="109" t="s">
        <v>46</v>
      </c>
      <c r="AI204" s="109" t="s">
        <v>46</v>
      </c>
      <c r="AJ204" s="109" t="s">
        <v>46</v>
      </c>
      <c r="AK204" s="110" t="s">
        <v>46</v>
      </c>
      <c r="AL204" s="110" t="s">
        <v>47</v>
      </c>
      <c r="AM204" s="110" t="s">
        <v>48</v>
      </c>
      <c r="AN204" s="110" t="s">
        <v>49</v>
      </c>
      <c r="AO204" s="112" t="s">
        <v>46</v>
      </c>
      <c r="AP204" s="273" t="s">
        <v>46</v>
      </c>
      <c r="AQ204" s="274" t="s">
        <v>48</v>
      </c>
      <c r="AR204" s="274" t="s">
        <v>49</v>
      </c>
      <c r="AS204" s="274" t="s">
        <v>188</v>
      </c>
      <c r="AT204" s="79"/>
    </row>
    <row r="205" spans="1:46" ht="16.5" x14ac:dyDescent="0.25">
      <c r="A205" s="269"/>
      <c r="B205" s="117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275"/>
      <c r="AA205" s="116"/>
      <c r="AB205" s="116"/>
      <c r="AC205" s="116"/>
      <c r="AD205" s="116"/>
      <c r="AE205" s="116"/>
      <c r="AF205" s="276"/>
      <c r="AG205" s="276"/>
      <c r="AH205" s="276"/>
      <c r="AI205" s="276"/>
      <c r="AJ205" s="276"/>
      <c r="AK205" s="120"/>
      <c r="AL205" s="120"/>
      <c r="AM205" s="120"/>
      <c r="AN205" s="120"/>
      <c r="AO205" s="122"/>
      <c r="AP205" s="277"/>
      <c r="AQ205" s="278"/>
      <c r="AR205" s="278"/>
      <c r="AS205" s="278"/>
      <c r="AT205" s="79"/>
    </row>
    <row r="206" spans="1:46" ht="16.5" x14ac:dyDescent="0.25">
      <c r="A206" s="133" t="s">
        <v>101</v>
      </c>
      <c r="B206" s="127">
        <f t="shared" ref="B206:AS206" si="127">+B27</f>
        <v>2160</v>
      </c>
      <c r="C206" s="127">
        <f t="shared" si="127"/>
        <v>1965</v>
      </c>
      <c r="D206" s="127">
        <f t="shared" si="127"/>
        <v>1717</v>
      </c>
      <c r="E206" s="127">
        <f t="shared" si="127"/>
        <v>1881</v>
      </c>
      <c r="F206" s="127">
        <f t="shared" si="127"/>
        <v>1984</v>
      </c>
      <c r="G206" s="127">
        <f t="shared" si="127"/>
        <v>2027.8409999999999</v>
      </c>
      <c r="H206" s="127">
        <f t="shared" si="127"/>
        <v>1400.9</v>
      </c>
      <c r="I206" s="127">
        <f t="shared" si="127"/>
        <v>1904</v>
      </c>
      <c r="J206" s="127">
        <f t="shared" si="127"/>
        <v>1794</v>
      </c>
      <c r="K206" s="127">
        <f t="shared" si="127"/>
        <v>1797.2</v>
      </c>
      <c r="L206" s="127">
        <f t="shared" si="127"/>
        <v>1829.7</v>
      </c>
      <c r="M206" s="127">
        <f t="shared" si="127"/>
        <v>2148.5</v>
      </c>
      <c r="N206" s="127">
        <f t="shared" si="127"/>
        <v>1562.0050000000001</v>
      </c>
      <c r="O206" s="127">
        <f t="shared" si="127"/>
        <v>1842.58</v>
      </c>
      <c r="P206" s="127">
        <f t="shared" si="127"/>
        <v>2232.4499999999998</v>
      </c>
      <c r="Q206" s="127">
        <f t="shared" si="127"/>
        <v>1842</v>
      </c>
      <c r="R206" s="127">
        <f t="shared" si="127"/>
        <v>1700</v>
      </c>
      <c r="S206" s="127">
        <f t="shared" si="127"/>
        <v>1033</v>
      </c>
      <c r="T206" s="127">
        <f t="shared" si="127"/>
        <v>1624.8</v>
      </c>
      <c r="U206" s="127">
        <f t="shared" si="127"/>
        <v>1737</v>
      </c>
      <c r="V206" s="127">
        <f t="shared" si="127"/>
        <v>1489</v>
      </c>
      <c r="W206" s="127">
        <f t="shared" si="127"/>
        <v>1719.7</v>
      </c>
      <c r="X206" s="127">
        <f t="shared" si="127"/>
        <v>1418.3</v>
      </c>
      <c r="Y206" s="127">
        <f t="shared" si="127"/>
        <v>1636.2</v>
      </c>
      <c r="Z206" s="178">
        <f t="shared" si="127"/>
        <v>1617.2</v>
      </c>
      <c r="AA206" s="127">
        <f t="shared" si="127"/>
        <v>1551.2</v>
      </c>
      <c r="AB206" s="127">
        <f t="shared" si="127"/>
        <v>1448.0500000000002</v>
      </c>
      <c r="AC206" s="127">
        <f t="shared" si="127"/>
        <v>1014.75</v>
      </c>
      <c r="AD206" s="127">
        <f t="shared" si="127"/>
        <v>1643.1</v>
      </c>
      <c r="AE206" s="127">
        <f t="shared" si="127"/>
        <v>1268.0999999999999</v>
      </c>
      <c r="AF206" s="179">
        <f t="shared" si="127"/>
        <v>1298.3999999999999</v>
      </c>
      <c r="AG206" s="179">
        <f t="shared" si="127"/>
        <v>1616.3</v>
      </c>
      <c r="AH206" s="179">
        <f t="shared" si="127"/>
        <v>1691.9</v>
      </c>
      <c r="AI206" s="179">
        <f t="shared" si="127"/>
        <v>1575</v>
      </c>
      <c r="AJ206" s="179">
        <f t="shared" si="127"/>
        <v>1521.3</v>
      </c>
      <c r="AK206" s="180">
        <f t="shared" si="127"/>
        <v>1554.75</v>
      </c>
      <c r="AL206" s="180">
        <f t="shared" si="127"/>
        <v>1554.75</v>
      </c>
      <c r="AM206" s="180">
        <f t="shared" si="127"/>
        <v>1554.75</v>
      </c>
      <c r="AN206" s="180">
        <f t="shared" si="127"/>
        <v>1554.75</v>
      </c>
      <c r="AO206" s="179">
        <f t="shared" si="127"/>
        <v>1599.7</v>
      </c>
      <c r="AP206" s="279">
        <f t="shared" si="127"/>
        <v>1644.7</v>
      </c>
      <c r="AQ206" s="280">
        <f t="shared" si="127"/>
        <v>0</v>
      </c>
      <c r="AR206" s="280">
        <f t="shared" si="127"/>
        <v>0</v>
      </c>
      <c r="AS206" s="280">
        <f t="shared" si="127"/>
        <v>0</v>
      </c>
      <c r="AT206" s="79"/>
    </row>
    <row r="207" spans="1:46" ht="16.5" x14ac:dyDescent="0.25">
      <c r="A207" s="133" t="s">
        <v>102</v>
      </c>
      <c r="B207" s="127">
        <f t="shared" ref="B207:AS207" si="128">+B46</f>
        <v>1645</v>
      </c>
      <c r="C207" s="127">
        <f t="shared" si="128"/>
        <v>1538</v>
      </c>
      <c r="D207" s="127">
        <f t="shared" si="128"/>
        <v>1490</v>
      </c>
      <c r="E207" s="127">
        <f t="shared" si="128"/>
        <v>1606</v>
      </c>
      <c r="F207" s="127">
        <f t="shared" si="128"/>
        <v>1678</v>
      </c>
      <c r="G207" s="127">
        <f t="shared" si="128"/>
        <v>1878.6510000000001</v>
      </c>
      <c r="H207" s="127">
        <f t="shared" si="128"/>
        <v>1550.7</v>
      </c>
      <c r="I207" s="127">
        <f t="shared" si="128"/>
        <v>1403</v>
      </c>
      <c r="J207" s="127">
        <f t="shared" si="128"/>
        <v>1567</v>
      </c>
      <c r="K207" s="127">
        <f t="shared" si="128"/>
        <v>1158.8</v>
      </c>
      <c r="L207" s="127">
        <f t="shared" si="128"/>
        <v>1075</v>
      </c>
      <c r="M207" s="127">
        <f t="shared" si="128"/>
        <v>1280.94</v>
      </c>
      <c r="N207" s="127">
        <f t="shared" si="128"/>
        <v>1111.9000000000001</v>
      </c>
      <c r="O207" s="127">
        <f t="shared" si="128"/>
        <v>1174.3</v>
      </c>
      <c r="P207" s="127">
        <f t="shared" si="128"/>
        <v>952.5</v>
      </c>
      <c r="Q207" s="127">
        <f t="shared" si="128"/>
        <v>1001.3</v>
      </c>
      <c r="R207" s="127">
        <f t="shared" si="128"/>
        <v>1110</v>
      </c>
      <c r="S207" s="127">
        <f t="shared" si="128"/>
        <v>567.20000000000005</v>
      </c>
      <c r="T207" s="127">
        <f t="shared" si="128"/>
        <v>927</v>
      </c>
      <c r="U207" s="127">
        <f t="shared" si="128"/>
        <v>1062</v>
      </c>
      <c r="V207" s="127">
        <f t="shared" si="128"/>
        <v>938.5</v>
      </c>
      <c r="W207" s="127">
        <f t="shared" si="128"/>
        <v>1022.7</v>
      </c>
      <c r="X207" s="127">
        <f t="shared" si="128"/>
        <v>954</v>
      </c>
      <c r="Y207" s="127">
        <f t="shared" si="128"/>
        <v>1063</v>
      </c>
      <c r="Z207" s="178">
        <f t="shared" si="128"/>
        <v>1164</v>
      </c>
      <c r="AA207" s="127">
        <f t="shared" si="128"/>
        <v>1137</v>
      </c>
      <c r="AB207" s="127">
        <f t="shared" si="128"/>
        <v>1204.8</v>
      </c>
      <c r="AC207" s="127">
        <f t="shared" si="128"/>
        <v>932</v>
      </c>
      <c r="AD207" s="127">
        <f t="shared" si="128"/>
        <v>985.5</v>
      </c>
      <c r="AE207" s="127">
        <f t="shared" si="128"/>
        <v>1050.75</v>
      </c>
      <c r="AF207" s="179">
        <f t="shared" si="128"/>
        <v>1002.0999999999999</v>
      </c>
      <c r="AG207" s="179">
        <f t="shared" si="128"/>
        <v>994.5</v>
      </c>
      <c r="AH207" s="179">
        <f t="shared" si="128"/>
        <v>1063.5</v>
      </c>
      <c r="AI207" s="179">
        <f t="shared" si="128"/>
        <v>1048</v>
      </c>
      <c r="AJ207" s="179">
        <f t="shared" si="128"/>
        <v>1064.8</v>
      </c>
      <c r="AK207" s="180">
        <f t="shared" si="128"/>
        <v>1081.5</v>
      </c>
      <c r="AL207" s="180">
        <f t="shared" si="128"/>
        <v>0</v>
      </c>
      <c r="AM207" s="180">
        <f t="shared" si="128"/>
        <v>0</v>
      </c>
      <c r="AN207" s="180">
        <f t="shared" si="128"/>
        <v>0</v>
      </c>
      <c r="AO207" s="179">
        <f t="shared" si="128"/>
        <v>997</v>
      </c>
      <c r="AP207" s="279">
        <f t="shared" si="128"/>
        <v>1071.5</v>
      </c>
      <c r="AQ207" s="280">
        <f t="shared" si="128"/>
        <v>0</v>
      </c>
      <c r="AR207" s="280">
        <f t="shared" si="128"/>
        <v>0</v>
      </c>
      <c r="AS207" s="280">
        <f t="shared" si="128"/>
        <v>0</v>
      </c>
      <c r="AT207" s="79"/>
    </row>
    <row r="208" spans="1:46" ht="16.5" x14ac:dyDescent="0.25">
      <c r="A208" s="133"/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78"/>
      <c r="AA208" s="127"/>
      <c r="AB208" s="127"/>
      <c r="AC208" s="127"/>
      <c r="AD208" s="127"/>
      <c r="AE208" s="127"/>
      <c r="AF208" s="179"/>
      <c r="AG208" s="179"/>
      <c r="AH208" s="179"/>
      <c r="AI208" s="179"/>
      <c r="AJ208" s="179"/>
      <c r="AK208" s="180"/>
      <c r="AL208" s="180"/>
      <c r="AM208" s="180"/>
      <c r="AN208" s="180"/>
      <c r="AO208" s="179"/>
      <c r="AP208" s="279"/>
      <c r="AQ208" s="280"/>
      <c r="AR208" s="280"/>
      <c r="AS208" s="280"/>
      <c r="AT208" s="79"/>
    </row>
    <row r="209" spans="1:46" ht="16.5" x14ac:dyDescent="0.25">
      <c r="A209" s="133" t="s">
        <v>103</v>
      </c>
      <c r="B209" s="127">
        <f t="shared" ref="B209:G209" si="129">+B206+B207</f>
        <v>3805</v>
      </c>
      <c r="C209" s="127">
        <f t="shared" si="129"/>
        <v>3503</v>
      </c>
      <c r="D209" s="127">
        <f t="shared" si="129"/>
        <v>3207</v>
      </c>
      <c r="E209" s="127">
        <f t="shared" si="129"/>
        <v>3487</v>
      </c>
      <c r="F209" s="127">
        <f t="shared" si="129"/>
        <v>3662</v>
      </c>
      <c r="G209" s="127">
        <f t="shared" si="129"/>
        <v>3906.4920000000002</v>
      </c>
      <c r="H209" s="127">
        <f t="shared" ref="H209:V209" si="130">+H206+H207</f>
        <v>2951.6000000000004</v>
      </c>
      <c r="I209" s="127">
        <f t="shared" si="130"/>
        <v>3307</v>
      </c>
      <c r="J209" s="127">
        <f t="shared" si="130"/>
        <v>3361</v>
      </c>
      <c r="K209" s="127">
        <f t="shared" si="130"/>
        <v>2956</v>
      </c>
      <c r="L209" s="127">
        <f t="shared" si="130"/>
        <v>2904.7</v>
      </c>
      <c r="M209" s="127">
        <f t="shared" si="130"/>
        <v>3429.44</v>
      </c>
      <c r="N209" s="127">
        <f t="shared" si="130"/>
        <v>2673.9050000000002</v>
      </c>
      <c r="O209" s="127">
        <f t="shared" si="130"/>
        <v>3016.88</v>
      </c>
      <c r="P209" s="127">
        <f t="shared" si="130"/>
        <v>3184.95</v>
      </c>
      <c r="Q209" s="127">
        <f t="shared" si="130"/>
        <v>2843.3</v>
      </c>
      <c r="R209" s="127">
        <f t="shared" si="130"/>
        <v>2810</v>
      </c>
      <c r="S209" s="127">
        <f t="shared" si="130"/>
        <v>1600.2</v>
      </c>
      <c r="T209" s="127">
        <f t="shared" si="130"/>
        <v>2551.8000000000002</v>
      </c>
      <c r="U209" s="127">
        <f t="shared" si="130"/>
        <v>2799</v>
      </c>
      <c r="V209" s="127">
        <f t="shared" si="130"/>
        <v>2427.5</v>
      </c>
      <c r="W209" s="127">
        <f t="shared" ref="W209:AB209" si="131">+W206+W207</f>
        <v>2742.4</v>
      </c>
      <c r="X209" s="127">
        <f t="shared" si="131"/>
        <v>2372.3000000000002</v>
      </c>
      <c r="Y209" s="127">
        <f t="shared" si="131"/>
        <v>2699.2</v>
      </c>
      <c r="Z209" s="178">
        <f t="shared" si="131"/>
        <v>2781.2</v>
      </c>
      <c r="AA209" s="127">
        <f t="shared" si="131"/>
        <v>2688.2</v>
      </c>
      <c r="AB209" s="127">
        <f t="shared" si="131"/>
        <v>2652.8500000000004</v>
      </c>
      <c r="AC209" s="127">
        <f t="shared" ref="AC209:AH209" si="132">+AC206+AC207</f>
        <v>1946.75</v>
      </c>
      <c r="AD209" s="127">
        <f t="shared" si="132"/>
        <v>2628.6</v>
      </c>
      <c r="AE209" s="127">
        <f t="shared" si="132"/>
        <v>2318.85</v>
      </c>
      <c r="AF209" s="179">
        <f t="shared" si="132"/>
        <v>2300.5</v>
      </c>
      <c r="AG209" s="179">
        <f t="shared" si="132"/>
        <v>2610.8000000000002</v>
      </c>
      <c r="AH209" s="179">
        <f t="shared" si="132"/>
        <v>2755.4</v>
      </c>
      <c r="AI209" s="179">
        <f>+AI206+AI207</f>
        <v>2623</v>
      </c>
      <c r="AJ209" s="179">
        <f>+AJ206+AJ207</f>
        <v>2586.1</v>
      </c>
      <c r="AK209" s="180">
        <f>+AK206+AK207</f>
        <v>2636.25</v>
      </c>
      <c r="AL209" s="180">
        <f t="shared" ref="AL209:AO209" si="133">+AL206+AL207</f>
        <v>1554.75</v>
      </c>
      <c r="AM209" s="180">
        <f t="shared" si="133"/>
        <v>1554.75</v>
      </c>
      <c r="AN209" s="180">
        <f t="shared" si="133"/>
        <v>1554.75</v>
      </c>
      <c r="AO209" s="179">
        <f t="shared" si="133"/>
        <v>2596.6999999999998</v>
      </c>
      <c r="AP209" s="279">
        <f t="shared" ref="AP209:AS209" si="134">+AP206+AP207</f>
        <v>2716.2</v>
      </c>
      <c r="AQ209" s="280">
        <f t="shared" si="134"/>
        <v>0</v>
      </c>
      <c r="AR209" s="280">
        <f t="shared" si="134"/>
        <v>0</v>
      </c>
      <c r="AS209" s="280">
        <f t="shared" si="134"/>
        <v>0</v>
      </c>
      <c r="AT209" s="79"/>
    </row>
    <row r="210" spans="1:46" ht="16.5" x14ac:dyDescent="0.25">
      <c r="A210" s="133"/>
      <c r="B210" s="127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78"/>
      <c r="AA210" s="127"/>
      <c r="AB210" s="127"/>
      <c r="AC210" s="127"/>
      <c r="AD210" s="127"/>
      <c r="AE210" s="127"/>
      <c r="AF210" s="179"/>
      <c r="AG210" s="179"/>
      <c r="AH210" s="179"/>
      <c r="AI210" s="179"/>
      <c r="AJ210" s="179"/>
      <c r="AK210" s="180"/>
      <c r="AL210" s="180"/>
      <c r="AM210" s="180"/>
      <c r="AN210" s="180"/>
      <c r="AO210" s="179"/>
      <c r="AP210" s="279"/>
      <c r="AQ210" s="280"/>
      <c r="AR210" s="280"/>
      <c r="AS210" s="280"/>
      <c r="AT210" s="79"/>
    </row>
    <row r="211" spans="1:46" ht="16.5" x14ac:dyDescent="0.25">
      <c r="A211" s="133" t="s">
        <v>104</v>
      </c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78"/>
      <c r="AA211" s="127"/>
      <c r="AB211" s="127"/>
      <c r="AC211" s="127"/>
      <c r="AD211" s="127"/>
      <c r="AE211" s="127"/>
      <c r="AF211" s="179"/>
      <c r="AG211" s="179"/>
      <c r="AH211" s="179"/>
      <c r="AI211" s="179"/>
      <c r="AJ211" s="179"/>
      <c r="AK211" s="180"/>
      <c r="AL211" s="180"/>
      <c r="AM211" s="180"/>
      <c r="AN211" s="180"/>
      <c r="AO211" s="179"/>
      <c r="AP211" s="279"/>
      <c r="AQ211" s="280"/>
      <c r="AR211" s="280"/>
      <c r="AS211" s="280"/>
      <c r="AT211" s="79"/>
    </row>
    <row r="212" spans="1:46" ht="16.5" x14ac:dyDescent="0.25">
      <c r="A212" s="133" t="s">
        <v>105</v>
      </c>
      <c r="B212" s="127">
        <f t="shared" ref="B212:G212" si="135">+B206/B209*100</f>
        <v>56.767411300919846</v>
      </c>
      <c r="C212" s="127">
        <f t="shared" si="135"/>
        <v>56.094775906365967</v>
      </c>
      <c r="D212" s="127">
        <f t="shared" si="135"/>
        <v>53.539133146242591</v>
      </c>
      <c r="E212" s="127">
        <f t="shared" si="135"/>
        <v>53.943217665615137</v>
      </c>
      <c r="F212" s="127">
        <f t="shared" si="135"/>
        <v>54.178044784270895</v>
      </c>
      <c r="G212" s="127">
        <f t="shared" si="135"/>
        <v>51.909513701807143</v>
      </c>
      <c r="H212" s="127">
        <f t="shared" ref="H212:V212" si="136">+H206/H209*100</f>
        <v>47.462393278221974</v>
      </c>
      <c r="I212" s="127">
        <f t="shared" si="136"/>
        <v>57.574841245842158</v>
      </c>
      <c r="J212" s="127">
        <f t="shared" si="136"/>
        <v>53.376971139541808</v>
      </c>
      <c r="K212" s="127">
        <f t="shared" si="136"/>
        <v>60.798376184032477</v>
      </c>
      <c r="L212" s="127">
        <f t="shared" si="136"/>
        <v>62.991014562605443</v>
      </c>
      <c r="M212" s="127">
        <f t="shared" si="136"/>
        <v>62.648712326210685</v>
      </c>
      <c r="N212" s="127">
        <f t="shared" si="136"/>
        <v>58.416622879272076</v>
      </c>
      <c r="O212" s="127">
        <f t="shared" si="136"/>
        <v>61.07568083583039</v>
      </c>
      <c r="P212" s="127">
        <f t="shared" si="136"/>
        <v>70.093722036452689</v>
      </c>
      <c r="Q212" s="127">
        <f t="shared" si="136"/>
        <v>64.783877888369148</v>
      </c>
      <c r="R212" s="127">
        <f t="shared" si="136"/>
        <v>60.4982206405694</v>
      </c>
      <c r="S212" s="127">
        <f t="shared" si="136"/>
        <v>64.554430696162981</v>
      </c>
      <c r="T212" s="127">
        <f t="shared" si="136"/>
        <v>63.672701622384196</v>
      </c>
      <c r="U212" s="127">
        <f t="shared" si="136"/>
        <v>62.057877813504824</v>
      </c>
      <c r="V212" s="127">
        <f t="shared" si="136"/>
        <v>61.338825952626166</v>
      </c>
      <c r="W212" s="127">
        <f t="shared" ref="W212:AB212" si="137">+W206/W209*100</f>
        <v>62.7078471411902</v>
      </c>
      <c r="X212" s="127">
        <f t="shared" si="137"/>
        <v>59.785861821860628</v>
      </c>
      <c r="Y212" s="127">
        <f t="shared" si="137"/>
        <v>60.61796087729698</v>
      </c>
      <c r="Z212" s="178">
        <f t="shared" si="137"/>
        <v>58.147562203365453</v>
      </c>
      <c r="AA212" s="127">
        <f t="shared" si="137"/>
        <v>57.704039877985267</v>
      </c>
      <c r="AB212" s="127">
        <f t="shared" si="137"/>
        <v>54.584691935088678</v>
      </c>
      <c r="AC212" s="127">
        <f t="shared" ref="AC212:AH212" si="138">+AC206/AC209*100</f>
        <v>52.125337100295368</v>
      </c>
      <c r="AD212" s="127">
        <f t="shared" si="138"/>
        <v>62.508559689568585</v>
      </c>
      <c r="AE212" s="127">
        <f t="shared" si="138"/>
        <v>54.686590335726763</v>
      </c>
      <c r="AF212" s="179">
        <f t="shared" si="138"/>
        <v>56.439904368615515</v>
      </c>
      <c r="AG212" s="179">
        <f t="shared" si="138"/>
        <v>61.908227363260295</v>
      </c>
      <c r="AH212" s="179">
        <f t="shared" si="138"/>
        <v>61.403063076141393</v>
      </c>
      <c r="AI212" s="179">
        <f>+AI206/AI209*100</f>
        <v>60.045749142203583</v>
      </c>
      <c r="AJ212" s="179">
        <f>+AJ206/AJ209*100</f>
        <v>58.826031475967675</v>
      </c>
      <c r="AK212" s="180">
        <f>+AK206/AK209*100</f>
        <v>58.975817923186348</v>
      </c>
      <c r="AL212" s="180">
        <f t="shared" ref="AL212:AO212" si="139">+AL206/AL209*100</f>
        <v>100</v>
      </c>
      <c r="AM212" s="180">
        <f t="shared" si="139"/>
        <v>100</v>
      </c>
      <c r="AN212" s="180">
        <f t="shared" si="139"/>
        <v>100</v>
      </c>
      <c r="AO212" s="179">
        <f t="shared" si="139"/>
        <v>61.605114183386611</v>
      </c>
      <c r="AP212" s="279">
        <f t="shared" ref="AP212:AS212" si="140">+AP206/AP209*100</f>
        <v>60.551505780134022</v>
      </c>
      <c r="AQ212" s="280" t="e">
        <f t="shared" si="140"/>
        <v>#DIV/0!</v>
      </c>
      <c r="AR212" s="280" t="e">
        <f t="shared" si="140"/>
        <v>#DIV/0!</v>
      </c>
      <c r="AS212" s="280" t="e">
        <f t="shared" si="140"/>
        <v>#DIV/0!</v>
      </c>
      <c r="AT212" s="79"/>
    </row>
    <row r="213" spans="1:46" ht="16.5" x14ac:dyDescent="0.25">
      <c r="A213" s="133"/>
      <c r="B213" s="127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78"/>
      <c r="AA213" s="127"/>
      <c r="AB213" s="127"/>
      <c r="AC213" s="127"/>
      <c r="AD213" s="127"/>
      <c r="AE213" s="127"/>
      <c r="AF213" s="179"/>
      <c r="AG213" s="179"/>
      <c r="AH213" s="179"/>
      <c r="AI213" s="179"/>
      <c r="AJ213" s="179"/>
      <c r="AK213" s="180"/>
      <c r="AL213" s="180"/>
      <c r="AM213" s="180"/>
      <c r="AN213" s="180"/>
      <c r="AO213" s="179"/>
      <c r="AP213" s="279"/>
      <c r="AQ213" s="280"/>
      <c r="AR213" s="280"/>
      <c r="AS213" s="280"/>
      <c r="AT213" s="79"/>
    </row>
    <row r="214" spans="1:46" ht="16.5" x14ac:dyDescent="0.25">
      <c r="A214" s="133" t="s">
        <v>106</v>
      </c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29"/>
      <c r="AA214" s="115"/>
      <c r="AB214" s="115"/>
      <c r="AC214" s="115"/>
      <c r="AD214" s="115"/>
      <c r="AE214" s="115"/>
      <c r="AF214" s="122"/>
      <c r="AG214" s="122"/>
      <c r="AH214" s="122"/>
      <c r="AI214" s="122"/>
      <c r="AJ214" s="122"/>
      <c r="AK214" s="120"/>
      <c r="AL214" s="120"/>
      <c r="AM214" s="120"/>
      <c r="AN214" s="120"/>
      <c r="AO214" s="122"/>
      <c r="AP214" s="277"/>
      <c r="AQ214" s="278"/>
      <c r="AR214" s="278"/>
      <c r="AS214" s="278"/>
      <c r="AT214" s="79"/>
    </row>
    <row r="215" spans="1:46" ht="16.5" x14ac:dyDescent="0.25">
      <c r="A215" s="133" t="s">
        <v>107</v>
      </c>
      <c r="B215" s="127">
        <f t="shared" ref="B215:G215" si="141">+B207/B209*100</f>
        <v>43.232588699080161</v>
      </c>
      <c r="C215" s="127">
        <f t="shared" si="141"/>
        <v>43.905224093634025</v>
      </c>
      <c r="D215" s="127">
        <f t="shared" si="141"/>
        <v>46.460866853757402</v>
      </c>
      <c r="E215" s="127">
        <f t="shared" si="141"/>
        <v>46.056782334384863</v>
      </c>
      <c r="F215" s="127">
        <f t="shared" si="141"/>
        <v>45.821955215729112</v>
      </c>
      <c r="G215" s="127">
        <f t="shared" si="141"/>
        <v>48.09048629819285</v>
      </c>
      <c r="H215" s="127">
        <f t="shared" ref="H215:V215" si="142">+H207/H209*100</f>
        <v>52.537606721778019</v>
      </c>
      <c r="I215" s="127">
        <f t="shared" si="142"/>
        <v>42.425158754157849</v>
      </c>
      <c r="J215" s="127">
        <f t="shared" si="142"/>
        <v>46.623028860458199</v>
      </c>
      <c r="K215" s="127">
        <f t="shared" si="142"/>
        <v>39.201623815967523</v>
      </c>
      <c r="L215" s="127">
        <f t="shared" si="142"/>
        <v>37.008985437394571</v>
      </c>
      <c r="M215" s="127">
        <f t="shared" si="142"/>
        <v>37.351287673789308</v>
      </c>
      <c r="N215" s="127">
        <f t="shared" si="142"/>
        <v>41.583377120727924</v>
      </c>
      <c r="O215" s="127">
        <f t="shared" si="142"/>
        <v>38.924319164169603</v>
      </c>
      <c r="P215" s="127">
        <f t="shared" si="142"/>
        <v>29.906277963547311</v>
      </c>
      <c r="Q215" s="127">
        <f t="shared" si="142"/>
        <v>35.216122111630845</v>
      </c>
      <c r="R215" s="127">
        <f t="shared" si="142"/>
        <v>39.501779359430607</v>
      </c>
      <c r="S215" s="127">
        <f t="shared" si="142"/>
        <v>35.445569303837019</v>
      </c>
      <c r="T215" s="127">
        <f t="shared" si="142"/>
        <v>36.327298377615797</v>
      </c>
      <c r="U215" s="127">
        <f t="shared" si="142"/>
        <v>37.942122186495176</v>
      </c>
      <c r="V215" s="127">
        <f t="shared" si="142"/>
        <v>38.661174047373841</v>
      </c>
      <c r="W215" s="127">
        <f t="shared" ref="W215:AB215" si="143">+W207/W209*100</f>
        <v>37.2921528588098</v>
      </c>
      <c r="X215" s="127">
        <f t="shared" si="143"/>
        <v>40.214138178139358</v>
      </c>
      <c r="Y215" s="127">
        <f t="shared" si="143"/>
        <v>39.382039122703027</v>
      </c>
      <c r="Z215" s="178">
        <f t="shared" si="143"/>
        <v>41.852437796634554</v>
      </c>
      <c r="AA215" s="127">
        <f t="shared" si="143"/>
        <v>42.295960122014733</v>
      </c>
      <c r="AB215" s="127">
        <f t="shared" si="143"/>
        <v>45.415308064911315</v>
      </c>
      <c r="AC215" s="127">
        <f t="shared" ref="AC215:AH215" si="144">+AC207/AC209*100</f>
        <v>47.874662899704632</v>
      </c>
      <c r="AD215" s="127">
        <f t="shared" si="144"/>
        <v>37.491440310431415</v>
      </c>
      <c r="AE215" s="127">
        <f t="shared" si="144"/>
        <v>45.313409664273237</v>
      </c>
      <c r="AF215" s="179">
        <f t="shared" si="144"/>
        <v>43.560095631384478</v>
      </c>
      <c r="AG215" s="179">
        <f t="shared" si="144"/>
        <v>38.091772636739698</v>
      </c>
      <c r="AH215" s="179">
        <f t="shared" si="144"/>
        <v>38.596936923858607</v>
      </c>
      <c r="AI215" s="179">
        <f>+AI207/AI209*100</f>
        <v>39.954250857796417</v>
      </c>
      <c r="AJ215" s="179">
        <f>+AJ207/AJ209*100</f>
        <v>41.173968524032325</v>
      </c>
      <c r="AK215" s="180">
        <f>+AK207/AK209*100</f>
        <v>41.024182076813652</v>
      </c>
      <c r="AL215" s="180">
        <f t="shared" ref="AL215:AO215" si="145">+AL207/AL209*100</f>
        <v>0</v>
      </c>
      <c r="AM215" s="180">
        <f t="shared" si="145"/>
        <v>0</v>
      </c>
      <c r="AN215" s="180">
        <f t="shared" si="145"/>
        <v>0</v>
      </c>
      <c r="AO215" s="179">
        <f t="shared" si="145"/>
        <v>38.394885816613396</v>
      </c>
      <c r="AP215" s="279">
        <f t="shared" ref="AP215:AS215" si="146">+AP207/AP209*100</f>
        <v>39.448494219865992</v>
      </c>
      <c r="AQ215" s="280" t="e">
        <f t="shared" si="146"/>
        <v>#DIV/0!</v>
      </c>
      <c r="AR215" s="280" t="e">
        <f t="shared" si="146"/>
        <v>#DIV/0!</v>
      </c>
      <c r="AS215" s="280" t="e">
        <f t="shared" si="146"/>
        <v>#DIV/0!</v>
      </c>
      <c r="AT215" s="79"/>
    </row>
    <row r="216" spans="1:46" ht="16.5" x14ac:dyDescent="0.25">
      <c r="A216" s="272"/>
      <c r="B216" s="281"/>
      <c r="C216" s="217"/>
      <c r="D216" s="217"/>
      <c r="E216" s="217"/>
      <c r="F216" s="217"/>
      <c r="G216" s="217"/>
      <c r="H216" s="21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7"/>
      <c r="U216" s="217"/>
      <c r="V216" s="217"/>
      <c r="W216" s="217"/>
      <c r="X216" s="217"/>
      <c r="Y216" s="217"/>
      <c r="Z216" s="218"/>
      <c r="AA216" s="217"/>
      <c r="AB216" s="217"/>
      <c r="AC216" s="217"/>
      <c r="AD216" s="217"/>
      <c r="AE216" s="217"/>
      <c r="AF216" s="107"/>
      <c r="AG216" s="107"/>
      <c r="AH216" s="107"/>
      <c r="AI216" s="107"/>
      <c r="AJ216" s="107"/>
      <c r="AK216" s="110"/>
      <c r="AL216" s="110"/>
      <c r="AM216" s="110"/>
      <c r="AN216" s="110"/>
      <c r="AO216" s="112"/>
      <c r="AP216" s="273"/>
      <c r="AQ216" s="274"/>
      <c r="AR216" s="274"/>
      <c r="AS216" s="274"/>
      <c r="AT216" s="79"/>
    </row>
    <row r="217" spans="1:46" ht="16.5" x14ac:dyDescent="0.25">
      <c r="A217" s="8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232"/>
      <c r="AA217" s="78"/>
      <c r="AB217" s="78"/>
      <c r="AC217" s="78"/>
      <c r="AD217" s="78"/>
      <c r="AE217" s="79"/>
      <c r="AF217" s="82"/>
      <c r="AG217" s="82"/>
      <c r="AH217" s="171"/>
      <c r="AI217" s="171"/>
      <c r="AJ217" s="171"/>
      <c r="AK217" s="82"/>
      <c r="AL217" s="82"/>
      <c r="AM217" s="82"/>
      <c r="AN217" s="82"/>
      <c r="AO217" s="82"/>
      <c r="AP217" s="83"/>
      <c r="AQ217" s="79"/>
      <c r="AR217" s="79"/>
      <c r="AS217" s="79"/>
      <c r="AT217" s="79"/>
    </row>
    <row r="218" spans="1:46" ht="16.5" x14ac:dyDescent="0.25">
      <c r="A218" s="88" t="s">
        <v>108</v>
      </c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81"/>
      <c r="AA218" s="79"/>
      <c r="AB218" s="79"/>
      <c r="AC218" s="79"/>
      <c r="AD218" s="79"/>
      <c r="AE218" s="79"/>
      <c r="AF218" s="82"/>
      <c r="AG218" s="82"/>
      <c r="AH218" s="171"/>
      <c r="AI218" s="171"/>
      <c r="AJ218" s="171"/>
      <c r="AK218" s="82"/>
      <c r="AL218" s="82"/>
      <c r="AM218" s="82"/>
      <c r="AN218" s="82"/>
      <c r="AO218" s="82"/>
      <c r="AP218" s="83"/>
      <c r="AQ218" s="79"/>
      <c r="AR218" s="79"/>
      <c r="AS218" s="79"/>
      <c r="AT218" s="79"/>
    </row>
    <row r="219" spans="1:46" ht="16.5" x14ac:dyDescent="0.25">
      <c r="A219" s="88" t="s">
        <v>109</v>
      </c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81"/>
      <c r="AA219" s="79"/>
      <c r="AB219" s="79"/>
      <c r="AC219" s="79"/>
      <c r="AD219" s="79"/>
      <c r="AE219" s="79"/>
      <c r="AF219" s="82"/>
      <c r="AG219" s="82"/>
      <c r="AH219" s="171"/>
      <c r="AI219" s="171"/>
      <c r="AJ219" s="171"/>
      <c r="AK219" s="82"/>
      <c r="AL219" s="82"/>
      <c r="AM219" s="82"/>
      <c r="AN219" s="82"/>
      <c r="AO219" s="82"/>
      <c r="AP219" s="83"/>
      <c r="AQ219" s="79"/>
      <c r="AR219" s="79"/>
      <c r="AS219" s="79"/>
      <c r="AT219" s="79"/>
    </row>
    <row r="220" spans="1:46" ht="16.5" x14ac:dyDescent="0.25">
      <c r="A220" s="7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90"/>
      <c r="AG220" s="90"/>
      <c r="AH220" s="90"/>
      <c r="AI220" s="90"/>
      <c r="AJ220" s="90"/>
      <c r="AK220" s="82"/>
      <c r="AL220" s="82"/>
      <c r="AM220" s="82"/>
      <c r="AN220" s="82"/>
      <c r="AO220" s="82"/>
      <c r="AP220" s="83"/>
      <c r="AQ220" s="79"/>
      <c r="AR220" s="79"/>
      <c r="AS220" s="79"/>
      <c r="AT220" s="79"/>
    </row>
    <row r="221" spans="1:46" ht="16.5" x14ac:dyDescent="0.25">
      <c r="A221" s="269" t="s">
        <v>99</v>
      </c>
      <c r="B221" s="94" t="s">
        <v>6</v>
      </c>
      <c r="C221" s="94" t="s">
        <v>7</v>
      </c>
      <c r="D221" s="95" t="s">
        <v>8</v>
      </c>
      <c r="E221" s="95" t="s">
        <v>9</v>
      </c>
      <c r="F221" s="95" t="s">
        <v>10</v>
      </c>
      <c r="G221" s="96" t="s">
        <v>11</v>
      </c>
      <c r="H221" s="97" t="s">
        <v>12</v>
      </c>
      <c r="I221" s="97" t="s">
        <v>13</v>
      </c>
      <c r="J221" s="97" t="s">
        <v>14</v>
      </c>
      <c r="K221" s="97" t="s">
        <v>15</v>
      </c>
      <c r="L221" s="98" t="s">
        <v>16</v>
      </c>
      <c r="M221" s="98" t="s">
        <v>17</v>
      </c>
      <c r="N221" s="98" t="s">
        <v>18</v>
      </c>
      <c r="O221" s="98" t="s">
        <v>19</v>
      </c>
      <c r="P221" s="98" t="s">
        <v>20</v>
      </c>
      <c r="Q221" s="98" t="s">
        <v>21</v>
      </c>
      <c r="R221" s="98" t="s">
        <v>22</v>
      </c>
      <c r="S221" s="98" t="s">
        <v>23</v>
      </c>
      <c r="T221" s="98" t="s">
        <v>24</v>
      </c>
      <c r="U221" s="98" t="s">
        <v>25</v>
      </c>
      <c r="V221" s="98" t="s">
        <v>26</v>
      </c>
      <c r="W221" s="98" t="s">
        <v>27</v>
      </c>
      <c r="X221" s="98" t="s">
        <v>28</v>
      </c>
      <c r="Y221" s="98" t="s">
        <v>29</v>
      </c>
      <c r="Z221" s="99" t="s">
        <v>30</v>
      </c>
      <c r="AA221" s="98" t="s">
        <v>31</v>
      </c>
      <c r="AB221" s="98" t="s">
        <v>32</v>
      </c>
      <c r="AC221" s="98" t="s">
        <v>33</v>
      </c>
      <c r="AD221" s="98" t="s">
        <v>34</v>
      </c>
      <c r="AE221" s="98" t="s">
        <v>35</v>
      </c>
      <c r="AF221" s="98" t="s">
        <v>36</v>
      </c>
      <c r="AG221" s="98" t="s">
        <v>37</v>
      </c>
      <c r="AH221" s="98" t="s">
        <v>38</v>
      </c>
      <c r="AI221" s="98" t="s">
        <v>39</v>
      </c>
      <c r="AJ221" s="98" t="s">
        <v>40</v>
      </c>
      <c r="AK221" s="100" t="s">
        <v>41</v>
      </c>
      <c r="AL221" s="100" t="s">
        <v>80</v>
      </c>
      <c r="AM221" s="100" t="s">
        <v>81</v>
      </c>
      <c r="AN221" s="100" t="s">
        <v>82</v>
      </c>
      <c r="AO221" s="102" t="s">
        <v>43</v>
      </c>
      <c r="AP221" s="270" t="s">
        <v>69</v>
      </c>
      <c r="AQ221" s="79"/>
      <c r="AR221" s="79"/>
      <c r="AS221" s="79"/>
      <c r="AT221" s="79"/>
    </row>
    <row r="222" spans="1:46" ht="16.5" x14ac:dyDescent="0.25">
      <c r="A222" s="272" t="s">
        <v>100</v>
      </c>
      <c r="B222" s="109" t="s">
        <v>71</v>
      </c>
      <c r="C222" s="109" t="s">
        <v>71</v>
      </c>
      <c r="D222" s="109" t="s">
        <v>71</v>
      </c>
      <c r="E222" s="109" t="s">
        <v>71</v>
      </c>
      <c r="F222" s="109" t="s">
        <v>71</v>
      </c>
      <c r="G222" s="109" t="s">
        <v>71</v>
      </c>
      <c r="H222" s="109" t="s">
        <v>71</v>
      </c>
      <c r="I222" s="109" t="s">
        <v>71</v>
      </c>
      <c r="J222" s="109" t="s">
        <v>71</v>
      </c>
      <c r="K222" s="109" t="s">
        <v>71</v>
      </c>
      <c r="L222" s="109" t="s">
        <v>71</v>
      </c>
      <c r="M222" s="109" t="s">
        <v>71</v>
      </c>
      <c r="N222" s="109" t="s">
        <v>71</v>
      </c>
      <c r="O222" s="109" t="s">
        <v>71</v>
      </c>
      <c r="P222" s="109" t="s">
        <v>71</v>
      </c>
      <c r="Q222" s="109" t="s">
        <v>71</v>
      </c>
      <c r="R222" s="109" t="s">
        <v>71</v>
      </c>
      <c r="S222" s="109" t="s">
        <v>71</v>
      </c>
      <c r="T222" s="109" t="s">
        <v>71</v>
      </c>
      <c r="U222" s="109" t="s">
        <v>71</v>
      </c>
      <c r="V222" s="109" t="s">
        <v>71</v>
      </c>
      <c r="W222" s="109" t="s">
        <v>71</v>
      </c>
      <c r="X222" s="109" t="s">
        <v>71</v>
      </c>
      <c r="Y222" s="109" t="s">
        <v>71</v>
      </c>
      <c r="Z222" s="109" t="s">
        <v>71</v>
      </c>
      <c r="AA222" s="109" t="s">
        <v>71</v>
      </c>
      <c r="AB222" s="109" t="s">
        <v>71</v>
      </c>
      <c r="AC222" s="109" t="s">
        <v>71</v>
      </c>
      <c r="AD222" s="109" t="s">
        <v>71</v>
      </c>
      <c r="AE222" s="109" t="s">
        <v>71</v>
      </c>
      <c r="AF222" s="109" t="s">
        <v>71</v>
      </c>
      <c r="AG222" s="109" t="s">
        <v>71</v>
      </c>
      <c r="AH222" s="109" t="s">
        <v>71</v>
      </c>
      <c r="AI222" s="109" t="s">
        <v>71</v>
      </c>
      <c r="AJ222" s="109" t="s">
        <v>71</v>
      </c>
      <c r="AK222" s="109" t="s">
        <v>71</v>
      </c>
      <c r="AL222" s="110"/>
      <c r="AM222" s="110"/>
      <c r="AN222" s="110"/>
      <c r="AO222" s="112" t="s">
        <v>71</v>
      </c>
      <c r="AP222" s="273" t="s">
        <v>46</v>
      </c>
      <c r="AQ222" s="79"/>
      <c r="AR222" s="79"/>
      <c r="AS222" s="79"/>
      <c r="AT222" s="79"/>
    </row>
    <row r="223" spans="1:46" ht="16.5" x14ac:dyDescent="0.25">
      <c r="A223" s="269"/>
      <c r="B223" s="117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275"/>
      <c r="AA223" s="116"/>
      <c r="AB223" s="116"/>
      <c r="AC223" s="116"/>
      <c r="AD223" s="116"/>
      <c r="AE223" s="116"/>
      <c r="AF223" s="276"/>
      <c r="AG223" s="276"/>
      <c r="AH223" s="276"/>
      <c r="AI223" s="276"/>
      <c r="AJ223" s="276"/>
      <c r="AK223" s="120"/>
      <c r="AL223" s="120"/>
      <c r="AM223" s="120"/>
      <c r="AN223" s="120"/>
      <c r="AO223" s="122"/>
      <c r="AP223" s="277"/>
      <c r="AQ223" s="79"/>
      <c r="AR223" s="79"/>
      <c r="AS223" s="79"/>
      <c r="AT223" s="79"/>
    </row>
    <row r="224" spans="1:46" ht="16.5" x14ac:dyDescent="0.25">
      <c r="A224" s="133" t="s">
        <v>101</v>
      </c>
      <c r="B224" s="127">
        <f t="shared" ref="B224:AB224" si="147">B91</f>
        <v>0</v>
      </c>
      <c r="C224" s="127">
        <f t="shared" si="147"/>
        <v>0</v>
      </c>
      <c r="D224" s="127">
        <f t="shared" si="147"/>
        <v>3829</v>
      </c>
      <c r="E224" s="127">
        <f t="shared" si="147"/>
        <v>1252</v>
      </c>
      <c r="F224" s="127">
        <f t="shared" si="147"/>
        <v>4416</v>
      </c>
      <c r="G224" s="127">
        <f t="shared" si="147"/>
        <v>5732</v>
      </c>
      <c r="H224" s="127">
        <f t="shared" si="147"/>
        <v>2119.9639999999999</v>
      </c>
      <c r="I224" s="127">
        <f t="shared" si="147"/>
        <v>5836</v>
      </c>
      <c r="J224" s="127">
        <f t="shared" si="147"/>
        <v>5209.2000000000007</v>
      </c>
      <c r="K224" s="127">
        <f t="shared" si="147"/>
        <v>4459.5</v>
      </c>
      <c r="L224" s="127">
        <f t="shared" si="147"/>
        <v>4601</v>
      </c>
      <c r="M224" s="127">
        <f t="shared" si="147"/>
        <v>6680.8</v>
      </c>
      <c r="N224" s="127">
        <f t="shared" si="147"/>
        <v>4260.34</v>
      </c>
      <c r="O224" s="127">
        <f t="shared" si="147"/>
        <v>5537.48</v>
      </c>
      <c r="P224" s="127">
        <f t="shared" si="147"/>
        <v>6365.5499999999993</v>
      </c>
      <c r="Q224" s="127">
        <f t="shared" si="147"/>
        <v>5805</v>
      </c>
      <c r="R224" s="127">
        <f t="shared" si="147"/>
        <v>6540.7</v>
      </c>
      <c r="S224" s="127">
        <f t="shared" si="147"/>
        <v>4187.3999999999996</v>
      </c>
      <c r="T224" s="127">
        <f t="shared" si="147"/>
        <v>4315</v>
      </c>
      <c r="U224" s="127">
        <f t="shared" si="147"/>
        <v>7480</v>
      </c>
      <c r="V224" s="127">
        <f t="shared" si="147"/>
        <v>6775</v>
      </c>
      <c r="W224" s="127">
        <f t="shared" si="147"/>
        <v>7830</v>
      </c>
      <c r="X224" s="127">
        <f t="shared" si="147"/>
        <v>6052</v>
      </c>
      <c r="Y224" s="127">
        <f t="shared" si="147"/>
        <v>6903.4</v>
      </c>
      <c r="Z224" s="178">
        <f t="shared" si="147"/>
        <v>5606.5</v>
      </c>
      <c r="AA224" s="127">
        <f t="shared" si="147"/>
        <v>7710</v>
      </c>
      <c r="AB224" s="127">
        <f t="shared" si="147"/>
        <v>4735</v>
      </c>
      <c r="AC224" s="127">
        <f t="shared" ref="AC224:AH224" si="148">AC91</f>
        <v>3408.5</v>
      </c>
      <c r="AD224" s="127">
        <f t="shared" si="148"/>
        <v>9916</v>
      </c>
      <c r="AE224" s="127">
        <f t="shared" si="148"/>
        <v>6540</v>
      </c>
      <c r="AF224" s="179">
        <f t="shared" si="148"/>
        <v>5545</v>
      </c>
      <c r="AG224" s="179">
        <f t="shared" si="148"/>
        <v>8547.5</v>
      </c>
      <c r="AH224" s="179">
        <f t="shared" si="148"/>
        <v>8600</v>
      </c>
      <c r="AI224" s="179">
        <f>AI91</f>
        <v>7789.7500000000009</v>
      </c>
      <c r="AJ224" s="179">
        <f>AJ91</f>
        <v>8499.9650000000001</v>
      </c>
      <c r="AK224" s="180">
        <f>AK91</f>
        <v>6055</v>
      </c>
      <c r="AL224" s="180">
        <f t="shared" ref="AL224:AO224" si="149">AL91</f>
        <v>0</v>
      </c>
      <c r="AM224" s="180">
        <f t="shared" si="149"/>
        <v>0</v>
      </c>
      <c r="AN224" s="180">
        <f t="shared" si="149"/>
        <v>0</v>
      </c>
      <c r="AO224" s="179">
        <f t="shared" si="149"/>
        <v>8378.25</v>
      </c>
      <c r="AP224" s="279">
        <f t="shared" ref="AP224" si="150">AP91</f>
        <v>8508.9500000000007</v>
      </c>
      <c r="AQ224" s="79"/>
      <c r="AR224" s="79"/>
      <c r="AS224" s="79"/>
      <c r="AT224" s="79"/>
    </row>
    <row r="225" spans="1:46" ht="16.5" x14ac:dyDescent="0.25">
      <c r="A225" s="133" t="s">
        <v>102</v>
      </c>
      <c r="B225" s="127">
        <f t="shared" ref="B225:AB225" si="151">B111</f>
        <v>0</v>
      </c>
      <c r="C225" s="127">
        <f t="shared" si="151"/>
        <v>0</v>
      </c>
      <c r="D225" s="127">
        <f t="shared" si="151"/>
        <v>3996</v>
      </c>
      <c r="E225" s="127">
        <f t="shared" si="151"/>
        <v>1704</v>
      </c>
      <c r="F225" s="127">
        <f t="shared" si="151"/>
        <v>4661</v>
      </c>
      <c r="G225" s="127">
        <f t="shared" si="151"/>
        <v>6308</v>
      </c>
      <c r="H225" s="127">
        <f t="shared" si="151"/>
        <v>2286.35</v>
      </c>
      <c r="I225" s="127">
        <f t="shared" si="151"/>
        <v>3857.998</v>
      </c>
      <c r="J225" s="127">
        <f t="shared" si="151"/>
        <v>4373</v>
      </c>
      <c r="K225" s="127">
        <f t="shared" si="151"/>
        <v>2744</v>
      </c>
      <c r="L225" s="127">
        <f t="shared" si="151"/>
        <v>2860</v>
      </c>
      <c r="M225" s="127">
        <f t="shared" si="151"/>
        <v>4320</v>
      </c>
      <c r="N225" s="127">
        <f t="shared" si="151"/>
        <v>3226.5</v>
      </c>
      <c r="O225" s="127">
        <f t="shared" si="151"/>
        <v>4194.3500000000004</v>
      </c>
      <c r="P225" s="127">
        <f t="shared" si="151"/>
        <v>3025.9</v>
      </c>
      <c r="Q225" s="127">
        <f t="shared" si="151"/>
        <v>3677</v>
      </c>
      <c r="R225" s="127">
        <f t="shared" si="151"/>
        <v>4909.3</v>
      </c>
      <c r="S225" s="127">
        <f t="shared" si="151"/>
        <v>2430.6</v>
      </c>
      <c r="T225" s="127">
        <f t="shared" si="151"/>
        <v>2810</v>
      </c>
      <c r="U225" s="127">
        <f t="shared" si="151"/>
        <v>5220</v>
      </c>
      <c r="V225" s="127">
        <f t="shared" si="151"/>
        <v>5275</v>
      </c>
      <c r="W225" s="127">
        <f t="shared" si="151"/>
        <v>4985</v>
      </c>
      <c r="X225" s="127">
        <f t="shared" si="151"/>
        <v>4308</v>
      </c>
      <c r="Y225" s="127">
        <f t="shared" si="151"/>
        <v>5217</v>
      </c>
      <c r="Z225" s="178">
        <f t="shared" si="151"/>
        <v>6203.8</v>
      </c>
      <c r="AA225" s="127">
        <f t="shared" si="151"/>
        <v>6540</v>
      </c>
      <c r="AB225" s="127">
        <f t="shared" si="151"/>
        <v>5220</v>
      </c>
      <c r="AC225" s="127">
        <f t="shared" ref="AC225:AH225" si="152">AC111</f>
        <v>4370</v>
      </c>
      <c r="AD225" s="127">
        <f t="shared" si="152"/>
        <v>6904</v>
      </c>
      <c r="AE225" s="127">
        <f t="shared" si="152"/>
        <v>5970</v>
      </c>
      <c r="AF225" s="179">
        <f t="shared" si="152"/>
        <v>5730</v>
      </c>
      <c r="AG225" s="179">
        <f t="shared" si="152"/>
        <v>6752.5</v>
      </c>
      <c r="AH225" s="179">
        <f t="shared" si="152"/>
        <v>7714.9999999999991</v>
      </c>
      <c r="AI225" s="179">
        <f>AI111</f>
        <v>7597.45</v>
      </c>
      <c r="AJ225" s="179">
        <f>AJ111</f>
        <v>7895.26</v>
      </c>
      <c r="AK225" s="180">
        <f>AK111</f>
        <v>6795</v>
      </c>
      <c r="AL225" s="180">
        <f t="shared" ref="AL225:AO225" si="153">AL111</f>
        <v>7056.9000000000005</v>
      </c>
      <c r="AM225" s="180">
        <f t="shared" si="153"/>
        <v>261.89999999999998</v>
      </c>
      <c r="AN225" s="180">
        <f t="shared" si="153"/>
        <v>0</v>
      </c>
      <c r="AO225" s="179">
        <f t="shared" si="153"/>
        <v>8057.4</v>
      </c>
      <c r="AP225" s="279">
        <f t="shared" ref="AP225" si="154">AP111</f>
        <v>7616.8</v>
      </c>
      <c r="AQ225" s="79"/>
      <c r="AR225" s="79"/>
      <c r="AS225" s="79"/>
      <c r="AT225" s="79"/>
    </row>
    <row r="226" spans="1:46" ht="16.5" x14ac:dyDescent="0.25">
      <c r="A226" s="133"/>
      <c r="B226" s="127"/>
      <c r="C226" s="12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78"/>
      <c r="AA226" s="127"/>
      <c r="AB226" s="127"/>
      <c r="AC226" s="127"/>
      <c r="AD226" s="127"/>
      <c r="AE226" s="127"/>
      <c r="AF226" s="179"/>
      <c r="AG226" s="179"/>
      <c r="AH226" s="179"/>
      <c r="AI226" s="179"/>
      <c r="AJ226" s="179"/>
      <c r="AK226" s="180"/>
      <c r="AL226" s="180"/>
      <c r="AM226" s="180"/>
      <c r="AN226" s="180"/>
      <c r="AO226" s="179"/>
      <c r="AP226" s="279"/>
      <c r="AQ226" s="79"/>
      <c r="AR226" s="79"/>
      <c r="AS226" s="79"/>
      <c r="AT226" s="79"/>
    </row>
    <row r="227" spans="1:46" ht="16.5" x14ac:dyDescent="0.25">
      <c r="A227" s="133" t="s">
        <v>103</v>
      </c>
      <c r="B227" s="127">
        <f t="shared" ref="B227:U227" si="155">+B224+B225</f>
        <v>0</v>
      </c>
      <c r="C227" s="127">
        <f t="shared" si="155"/>
        <v>0</v>
      </c>
      <c r="D227" s="127">
        <f t="shared" si="155"/>
        <v>7825</v>
      </c>
      <c r="E227" s="127">
        <f t="shared" si="155"/>
        <v>2956</v>
      </c>
      <c r="F227" s="127">
        <f t="shared" si="155"/>
        <v>9077</v>
      </c>
      <c r="G227" s="127">
        <f t="shared" si="155"/>
        <v>12040</v>
      </c>
      <c r="H227" s="127">
        <f t="shared" si="155"/>
        <v>4406.3140000000003</v>
      </c>
      <c r="I227" s="127">
        <f t="shared" si="155"/>
        <v>9693.9979999999996</v>
      </c>
      <c r="J227" s="127">
        <f t="shared" si="155"/>
        <v>9582.2000000000007</v>
      </c>
      <c r="K227" s="127">
        <f t="shared" si="155"/>
        <v>7203.5</v>
      </c>
      <c r="L227" s="127">
        <f t="shared" si="155"/>
        <v>7461</v>
      </c>
      <c r="M227" s="127">
        <f t="shared" si="155"/>
        <v>11000.8</v>
      </c>
      <c r="N227" s="127">
        <f t="shared" si="155"/>
        <v>7486.84</v>
      </c>
      <c r="O227" s="127">
        <f t="shared" si="155"/>
        <v>9731.83</v>
      </c>
      <c r="P227" s="127">
        <f t="shared" si="155"/>
        <v>9391.4499999999989</v>
      </c>
      <c r="Q227" s="127">
        <f t="shared" si="155"/>
        <v>9482</v>
      </c>
      <c r="R227" s="127">
        <f t="shared" si="155"/>
        <v>11450</v>
      </c>
      <c r="S227" s="127">
        <f t="shared" si="155"/>
        <v>6618</v>
      </c>
      <c r="T227" s="127">
        <f t="shared" si="155"/>
        <v>7125</v>
      </c>
      <c r="U227" s="127">
        <f t="shared" si="155"/>
        <v>12700</v>
      </c>
      <c r="V227" s="127">
        <f t="shared" ref="V227:AA227" si="156">+V224+V225</f>
        <v>12050</v>
      </c>
      <c r="W227" s="127">
        <f t="shared" si="156"/>
        <v>12815</v>
      </c>
      <c r="X227" s="127">
        <f t="shared" si="156"/>
        <v>10360</v>
      </c>
      <c r="Y227" s="127">
        <f t="shared" si="156"/>
        <v>12120.4</v>
      </c>
      <c r="Z227" s="178">
        <f t="shared" si="156"/>
        <v>11810.3</v>
      </c>
      <c r="AA227" s="127">
        <f t="shared" si="156"/>
        <v>14250</v>
      </c>
      <c r="AB227" s="127">
        <f t="shared" ref="AB227:AG227" si="157">+AB224+AB225</f>
        <v>9955</v>
      </c>
      <c r="AC227" s="127">
        <f t="shared" si="157"/>
        <v>7778.5</v>
      </c>
      <c r="AD227" s="127">
        <f t="shared" si="157"/>
        <v>16820</v>
      </c>
      <c r="AE227" s="127">
        <f t="shared" si="157"/>
        <v>12510</v>
      </c>
      <c r="AF227" s="179">
        <f t="shared" si="157"/>
        <v>11275</v>
      </c>
      <c r="AG227" s="179">
        <f t="shared" si="157"/>
        <v>15300</v>
      </c>
      <c r="AH227" s="179">
        <f>+AH224+AH225</f>
        <v>16315</v>
      </c>
      <c r="AI227" s="179">
        <f>+AI224+AI225</f>
        <v>15387.2</v>
      </c>
      <c r="AJ227" s="179">
        <f>+AJ224+AJ225</f>
        <v>16395.224999999999</v>
      </c>
      <c r="AK227" s="180">
        <f>+AK224+AK225</f>
        <v>12850</v>
      </c>
      <c r="AL227" s="180">
        <f t="shared" ref="AL227:AO227" si="158">+AL224+AL225</f>
        <v>7056.9000000000005</v>
      </c>
      <c r="AM227" s="180">
        <f t="shared" si="158"/>
        <v>261.89999999999998</v>
      </c>
      <c r="AN227" s="180">
        <f t="shared" si="158"/>
        <v>0</v>
      </c>
      <c r="AO227" s="179">
        <f t="shared" si="158"/>
        <v>16435.650000000001</v>
      </c>
      <c r="AP227" s="279">
        <f t="shared" ref="AP227" si="159">+AP224+AP225</f>
        <v>16125.75</v>
      </c>
      <c r="AQ227" s="79"/>
      <c r="AR227" s="79"/>
      <c r="AS227" s="79"/>
      <c r="AT227" s="79"/>
    </row>
    <row r="228" spans="1:46" ht="16.5" x14ac:dyDescent="0.25">
      <c r="A228" s="133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78"/>
      <c r="AA228" s="127"/>
      <c r="AB228" s="127"/>
      <c r="AC228" s="127"/>
      <c r="AD228" s="127"/>
      <c r="AE228" s="127"/>
      <c r="AF228" s="179"/>
      <c r="AG228" s="179"/>
      <c r="AH228" s="179"/>
      <c r="AI228" s="179"/>
      <c r="AJ228" s="179"/>
      <c r="AK228" s="180"/>
      <c r="AL228" s="180"/>
      <c r="AM228" s="180"/>
      <c r="AN228" s="180"/>
      <c r="AO228" s="179"/>
      <c r="AP228" s="279"/>
      <c r="AQ228" s="79"/>
      <c r="AR228" s="79"/>
      <c r="AS228" s="79"/>
      <c r="AT228" s="79"/>
    </row>
    <row r="229" spans="1:46" ht="16.5" x14ac:dyDescent="0.25">
      <c r="A229" s="133" t="s">
        <v>104</v>
      </c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78"/>
      <c r="AA229" s="127"/>
      <c r="AB229" s="127"/>
      <c r="AC229" s="127"/>
      <c r="AD229" s="127"/>
      <c r="AE229" s="127"/>
      <c r="AF229" s="179"/>
      <c r="AG229" s="179"/>
      <c r="AH229" s="179"/>
      <c r="AI229" s="179"/>
      <c r="AJ229" s="179"/>
      <c r="AK229" s="180"/>
      <c r="AL229" s="180"/>
      <c r="AM229" s="180"/>
      <c r="AN229" s="180"/>
      <c r="AO229" s="179"/>
      <c r="AP229" s="279"/>
      <c r="AQ229" s="79"/>
      <c r="AR229" s="79"/>
      <c r="AS229" s="79"/>
      <c r="AT229" s="79"/>
    </row>
    <row r="230" spans="1:46" ht="16.5" x14ac:dyDescent="0.25">
      <c r="A230" s="133" t="s">
        <v>105</v>
      </c>
      <c r="B230" s="127" t="e">
        <f>+B224/B227*100</f>
        <v>#DIV/0!</v>
      </c>
      <c r="C230" s="127" t="e">
        <f t="shared" ref="C230:U230" si="160">+C224/C227*100</f>
        <v>#DIV/0!</v>
      </c>
      <c r="D230" s="127">
        <f t="shared" si="160"/>
        <v>48.932907348242807</v>
      </c>
      <c r="E230" s="127">
        <f t="shared" si="160"/>
        <v>42.354533152909333</v>
      </c>
      <c r="F230" s="127">
        <f t="shared" si="160"/>
        <v>48.650435165803678</v>
      </c>
      <c r="G230" s="127">
        <f t="shared" si="160"/>
        <v>47.607973421926907</v>
      </c>
      <c r="H230" s="127">
        <f t="shared" si="160"/>
        <v>48.111959338349465</v>
      </c>
      <c r="I230" s="127">
        <f t="shared" si="160"/>
        <v>60.202199340251575</v>
      </c>
      <c r="J230" s="127">
        <f t="shared" si="160"/>
        <v>54.363298616184174</v>
      </c>
      <c r="K230" s="127">
        <f t="shared" si="160"/>
        <v>61.907406122024014</v>
      </c>
      <c r="L230" s="127">
        <f t="shared" si="160"/>
        <v>61.667336818120901</v>
      </c>
      <c r="M230" s="127">
        <f t="shared" si="160"/>
        <v>60.730128717911434</v>
      </c>
      <c r="N230" s="127">
        <f t="shared" si="160"/>
        <v>56.904381554834885</v>
      </c>
      <c r="O230" s="127">
        <f t="shared" si="160"/>
        <v>56.900706239217079</v>
      </c>
      <c r="P230" s="127">
        <f t="shared" si="160"/>
        <v>67.780268222691916</v>
      </c>
      <c r="Q230" s="127">
        <f t="shared" si="160"/>
        <v>61.221261337270619</v>
      </c>
      <c r="R230" s="127">
        <f t="shared" si="160"/>
        <v>57.124017467248912</v>
      </c>
      <c r="S230" s="127">
        <f t="shared" si="160"/>
        <v>63.272892112420664</v>
      </c>
      <c r="T230" s="127">
        <f t="shared" si="160"/>
        <v>60.561403508771924</v>
      </c>
      <c r="U230" s="127">
        <f t="shared" si="160"/>
        <v>58.897637795275593</v>
      </c>
      <c r="V230" s="127">
        <f t="shared" ref="V230:AA230" si="161">+V224/V227*100</f>
        <v>56.224066390041493</v>
      </c>
      <c r="W230" s="127">
        <f t="shared" si="161"/>
        <v>61.100273117440494</v>
      </c>
      <c r="X230" s="127">
        <f t="shared" si="161"/>
        <v>58.416988416988417</v>
      </c>
      <c r="Y230" s="127">
        <f t="shared" si="161"/>
        <v>56.956866110029367</v>
      </c>
      <c r="Z230" s="178">
        <f t="shared" si="161"/>
        <v>47.471275073452837</v>
      </c>
      <c r="AA230" s="127">
        <f t="shared" si="161"/>
        <v>54.105263157894733</v>
      </c>
      <c r="AB230" s="127">
        <f t="shared" ref="AB230:AG230" si="162">+AB224/AB227*100</f>
        <v>47.564038171772978</v>
      </c>
      <c r="AC230" s="127">
        <f t="shared" si="162"/>
        <v>43.819502474770204</v>
      </c>
      <c r="AD230" s="127">
        <f t="shared" si="162"/>
        <v>58.953626634958376</v>
      </c>
      <c r="AE230" s="127">
        <f t="shared" si="162"/>
        <v>52.278177458033568</v>
      </c>
      <c r="AF230" s="179">
        <f t="shared" si="162"/>
        <v>49.17960088691796</v>
      </c>
      <c r="AG230" s="179">
        <f t="shared" si="162"/>
        <v>55.866013071895424</v>
      </c>
      <c r="AH230" s="179">
        <f>+AH224/AH227*100</f>
        <v>52.712228011032792</v>
      </c>
      <c r="AI230" s="179">
        <f>+AI224/AI227*100</f>
        <v>50.62487002183633</v>
      </c>
      <c r="AJ230" s="179">
        <f>+AJ224/AJ227*100</f>
        <v>51.844149744818999</v>
      </c>
      <c r="AK230" s="180">
        <f>+AK224/AK227*100</f>
        <v>47.120622568093381</v>
      </c>
      <c r="AL230" s="180">
        <f t="shared" ref="AL230:AO230" si="163">+AL224/AL227*100</f>
        <v>0</v>
      </c>
      <c r="AM230" s="180">
        <f t="shared" si="163"/>
        <v>0</v>
      </c>
      <c r="AN230" s="180" t="e">
        <f t="shared" si="163"/>
        <v>#DIV/0!</v>
      </c>
      <c r="AO230" s="179">
        <f t="shared" si="163"/>
        <v>50.976079437077324</v>
      </c>
      <c r="AP230" s="279">
        <f t="shared" ref="AP230" si="164">+AP224/AP227*100</f>
        <v>52.766227927383227</v>
      </c>
      <c r="AQ230" s="79"/>
      <c r="AR230" s="79"/>
      <c r="AS230" s="79"/>
      <c r="AT230" s="79"/>
    </row>
    <row r="231" spans="1:46" ht="16.5" x14ac:dyDescent="0.25">
      <c r="A231" s="133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78"/>
      <c r="AA231" s="127"/>
      <c r="AB231" s="127"/>
      <c r="AC231" s="127"/>
      <c r="AD231" s="127"/>
      <c r="AE231" s="127"/>
      <c r="AF231" s="179"/>
      <c r="AG231" s="179"/>
      <c r="AH231" s="179"/>
      <c r="AI231" s="179"/>
      <c r="AJ231" s="179"/>
      <c r="AK231" s="180"/>
      <c r="AL231" s="180"/>
      <c r="AM231" s="180"/>
      <c r="AN231" s="180"/>
      <c r="AO231" s="179"/>
      <c r="AP231" s="279"/>
      <c r="AQ231" s="79"/>
      <c r="AR231" s="79"/>
      <c r="AS231" s="79"/>
      <c r="AT231" s="79"/>
    </row>
    <row r="232" spans="1:46" ht="16.5" x14ac:dyDescent="0.25">
      <c r="A232" s="133" t="s">
        <v>106</v>
      </c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29"/>
      <c r="AA232" s="115"/>
      <c r="AB232" s="115"/>
      <c r="AC232" s="115"/>
      <c r="AD232" s="115"/>
      <c r="AE232" s="115"/>
      <c r="AF232" s="122"/>
      <c r="AG232" s="122"/>
      <c r="AH232" s="122"/>
      <c r="AI232" s="122"/>
      <c r="AJ232" s="122"/>
      <c r="AK232" s="120"/>
      <c r="AL232" s="120"/>
      <c r="AM232" s="120"/>
      <c r="AN232" s="120"/>
      <c r="AO232" s="122"/>
      <c r="AP232" s="277"/>
      <c r="AQ232" s="79"/>
      <c r="AR232" s="79"/>
      <c r="AS232" s="79"/>
      <c r="AT232" s="79"/>
    </row>
    <row r="233" spans="1:46" ht="16.5" x14ac:dyDescent="0.25">
      <c r="A233" s="133" t="s">
        <v>107</v>
      </c>
      <c r="B233" s="127" t="e">
        <f t="shared" ref="B233:U233" si="165">+B225/B227*100</f>
        <v>#DIV/0!</v>
      </c>
      <c r="C233" s="127" t="e">
        <f t="shared" si="165"/>
        <v>#DIV/0!</v>
      </c>
      <c r="D233" s="127">
        <f t="shared" si="165"/>
        <v>51.067092651757186</v>
      </c>
      <c r="E233" s="127">
        <f t="shared" si="165"/>
        <v>57.645466847090667</v>
      </c>
      <c r="F233" s="127">
        <f t="shared" si="165"/>
        <v>51.349564834196315</v>
      </c>
      <c r="G233" s="127">
        <f t="shared" si="165"/>
        <v>52.392026578073093</v>
      </c>
      <c r="H233" s="127">
        <f t="shared" si="165"/>
        <v>51.888040661650528</v>
      </c>
      <c r="I233" s="127">
        <f t="shared" si="165"/>
        <v>39.797800659748432</v>
      </c>
      <c r="J233" s="127">
        <f t="shared" si="165"/>
        <v>45.636701383815819</v>
      </c>
      <c r="K233" s="127">
        <f t="shared" si="165"/>
        <v>38.092593877975986</v>
      </c>
      <c r="L233" s="127">
        <f t="shared" si="165"/>
        <v>38.332663181879106</v>
      </c>
      <c r="M233" s="127">
        <f t="shared" si="165"/>
        <v>39.269871282088573</v>
      </c>
      <c r="N233" s="127">
        <f t="shared" si="165"/>
        <v>43.095618445165115</v>
      </c>
      <c r="O233" s="127">
        <f t="shared" si="165"/>
        <v>43.099293760782921</v>
      </c>
      <c r="P233" s="127">
        <f t="shared" si="165"/>
        <v>32.219731777308084</v>
      </c>
      <c r="Q233" s="127">
        <f t="shared" si="165"/>
        <v>38.778738662729381</v>
      </c>
      <c r="R233" s="127">
        <f t="shared" si="165"/>
        <v>42.875982532751095</v>
      </c>
      <c r="S233" s="127">
        <f t="shared" si="165"/>
        <v>36.727107887579329</v>
      </c>
      <c r="T233" s="127">
        <f t="shared" si="165"/>
        <v>39.438596491228076</v>
      </c>
      <c r="U233" s="127">
        <f t="shared" si="165"/>
        <v>41.102362204724407</v>
      </c>
      <c r="V233" s="127">
        <f t="shared" ref="V233:AA233" si="166">+V225/V227*100</f>
        <v>43.775933609958507</v>
      </c>
      <c r="W233" s="127">
        <f t="shared" si="166"/>
        <v>38.899726882559499</v>
      </c>
      <c r="X233" s="127">
        <f t="shared" si="166"/>
        <v>41.583011583011583</v>
      </c>
      <c r="Y233" s="127">
        <f t="shared" si="166"/>
        <v>43.043133889970633</v>
      </c>
      <c r="Z233" s="178">
        <f t="shared" si="166"/>
        <v>52.528724926547177</v>
      </c>
      <c r="AA233" s="127">
        <f t="shared" si="166"/>
        <v>45.89473684210526</v>
      </c>
      <c r="AB233" s="127">
        <f t="shared" ref="AB233:AG233" si="167">+AB225/AB227*100</f>
        <v>52.435961828227015</v>
      </c>
      <c r="AC233" s="127">
        <f t="shared" si="167"/>
        <v>56.180497525229796</v>
      </c>
      <c r="AD233" s="127">
        <f t="shared" si="167"/>
        <v>41.046373365041617</v>
      </c>
      <c r="AE233" s="127">
        <f t="shared" si="167"/>
        <v>47.721822541966425</v>
      </c>
      <c r="AF233" s="179">
        <f t="shared" si="167"/>
        <v>50.82039911308204</v>
      </c>
      <c r="AG233" s="179">
        <f t="shared" si="167"/>
        <v>44.133986928104576</v>
      </c>
      <c r="AH233" s="179">
        <f>+AH225/AH227*100</f>
        <v>47.287771988967201</v>
      </c>
      <c r="AI233" s="179">
        <f>+AI225/AI227*100</f>
        <v>49.37512997816367</v>
      </c>
      <c r="AJ233" s="179">
        <f>+AJ225/AJ227*100</f>
        <v>48.155850255181008</v>
      </c>
      <c r="AK233" s="180">
        <f>+AK225/AK227*100</f>
        <v>52.879377431906619</v>
      </c>
      <c r="AL233" s="180">
        <f t="shared" ref="AL233:AO233" si="168">+AL225/AL227*100</f>
        <v>100</v>
      </c>
      <c r="AM233" s="180">
        <f t="shared" si="168"/>
        <v>100</v>
      </c>
      <c r="AN233" s="180" t="e">
        <f t="shared" si="168"/>
        <v>#DIV/0!</v>
      </c>
      <c r="AO233" s="179">
        <f t="shared" si="168"/>
        <v>49.023920562922662</v>
      </c>
      <c r="AP233" s="279">
        <f t="shared" ref="AP233" si="169">+AP225/AP227*100</f>
        <v>47.23377207261678</v>
      </c>
      <c r="AQ233" s="79"/>
      <c r="AR233" s="79"/>
      <c r="AS233" s="79"/>
      <c r="AT233" s="79"/>
    </row>
    <row r="234" spans="1:46" ht="16.5" x14ac:dyDescent="0.25">
      <c r="A234" s="272"/>
      <c r="B234" s="281"/>
      <c r="C234" s="217"/>
      <c r="D234" s="217"/>
      <c r="E234" s="217"/>
      <c r="F234" s="217"/>
      <c r="G234" s="217"/>
      <c r="H234" s="217"/>
      <c r="I234" s="217"/>
      <c r="J234" s="217"/>
      <c r="K234" s="217"/>
      <c r="L234" s="217"/>
      <c r="M234" s="217"/>
      <c r="N234" s="217"/>
      <c r="O234" s="217"/>
      <c r="P234" s="217"/>
      <c r="Q234" s="217"/>
      <c r="R234" s="217"/>
      <c r="S234" s="217"/>
      <c r="T234" s="217"/>
      <c r="U234" s="217"/>
      <c r="V234" s="217"/>
      <c r="W234" s="217"/>
      <c r="X234" s="217"/>
      <c r="Y234" s="217"/>
      <c r="Z234" s="218"/>
      <c r="AA234" s="217"/>
      <c r="AB234" s="217"/>
      <c r="AC234" s="217"/>
      <c r="AD234" s="217"/>
      <c r="AE234" s="217"/>
      <c r="AF234" s="107"/>
      <c r="AG234" s="107"/>
      <c r="AH234" s="282"/>
      <c r="AI234" s="282"/>
      <c r="AJ234" s="282"/>
      <c r="AK234" s="110"/>
      <c r="AL234" s="110"/>
      <c r="AM234" s="110"/>
      <c r="AN234" s="110"/>
      <c r="AO234" s="112"/>
      <c r="AP234" s="273"/>
      <c r="AQ234" s="79"/>
      <c r="AR234" s="79"/>
      <c r="AS234" s="79"/>
      <c r="AT234" s="79"/>
    </row>
    <row r="235" spans="1:46" ht="16.5" x14ac:dyDescent="0.2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81"/>
      <c r="AA235" s="79"/>
      <c r="AB235" s="79"/>
      <c r="AC235" s="79"/>
      <c r="AD235" s="79"/>
      <c r="AE235" s="79"/>
      <c r="AF235" s="82"/>
      <c r="AG235" s="82"/>
      <c r="AH235" s="171"/>
      <c r="AI235" s="171"/>
      <c r="AJ235" s="171"/>
      <c r="AK235" s="82"/>
      <c r="AL235" s="82"/>
      <c r="AM235" s="82"/>
      <c r="AN235" s="82"/>
      <c r="AO235" s="82"/>
      <c r="AP235" s="83"/>
      <c r="AQ235" s="79"/>
      <c r="AR235" s="79"/>
      <c r="AS235" s="79"/>
      <c r="AT235" s="79"/>
    </row>
    <row r="236" spans="1:46" ht="16.5" hidden="1" x14ac:dyDescent="0.25">
      <c r="A236" s="88" t="s">
        <v>110</v>
      </c>
      <c r="B236" s="88"/>
      <c r="C236" s="88"/>
      <c r="D236" s="88"/>
      <c r="E236" s="88"/>
      <c r="F236" s="88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81"/>
      <c r="AA236" s="79"/>
      <c r="AB236" s="79"/>
      <c r="AC236" s="79"/>
      <c r="AD236" s="79"/>
      <c r="AE236" s="79"/>
      <c r="AF236" s="82"/>
      <c r="AG236" s="82"/>
      <c r="AH236" s="171"/>
      <c r="AI236" s="171"/>
      <c r="AJ236" s="171"/>
      <c r="AK236" s="82"/>
      <c r="AL236" s="82"/>
      <c r="AM236" s="82"/>
      <c r="AN236" s="82"/>
      <c r="AO236" s="82"/>
      <c r="AP236" s="83"/>
      <c r="AQ236" s="79"/>
      <c r="AR236" s="79"/>
      <c r="AS236" s="79"/>
      <c r="AT236" s="79"/>
    </row>
    <row r="237" spans="1:46" ht="16.5" hidden="1" x14ac:dyDescent="0.25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>
        <f>W13</f>
        <v>0</v>
      </c>
      <c r="X237" s="79"/>
      <c r="Y237" s="79"/>
      <c r="Z237" s="81"/>
      <c r="AA237" s="79"/>
      <c r="AB237" s="79"/>
      <c r="AC237" s="79"/>
      <c r="AD237" s="79"/>
      <c r="AE237" s="79"/>
      <c r="AF237" s="82"/>
      <c r="AG237" s="82"/>
      <c r="AH237" s="171"/>
      <c r="AI237" s="171"/>
      <c r="AJ237" s="171"/>
      <c r="AK237" s="82"/>
      <c r="AL237" s="82"/>
      <c r="AM237" s="82"/>
      <c r="AN237" s="82"/>
      <c r="AO237" s="82"/>
      <c r="AP237" s="83"/>
      <c r="AQ237" s="79"/>
      <c r="AR237" s="79"/>
      <c r="AS237" s="79"/>
      <c r="AT237" s="79"/>
    </row>
    <row r="238" spans="1:46" ht="16.5" hidden="1" x14ac:dyDescent="0.25">
      <c r="A238" s="93"/>
      <c r="B238" s="283"/>
      <c r="C238" s="283"/>
      <c r="D238" s="283"/>
      <c r="E238" s="283"/>
      <c r="F238" s="283"/>
      <c r="G238" s="284" t="s">
        <v>59</v>
      </c>
      <c r="H238" s="284" t="s">
        <v>59</v>
      </c>
      <c r="I238" s="284" t="s">
        <v>59</v>
      </c>
      <c r="J238" s="285" t="s">
        <v>14</v>
      </c>
      <c r="K238" s="286" t="str">
        <f t="shared" ref="K238:V238" si="170">K14</f>
        <v>1997/98</v>
      </c>
      <c r="L238" s="286" t="str">
        <f t="shared" si="170"/>
        <v>1998/99</v>
      </c>
      <c r="M238" s="286" t="str">
        <f t="shared" si="170"/>
        <v>1999/2000</v>
      </c>
      <c r="N238" s="286" t="str">
        <f t="shared" si="170"/>
        <v>2000/01</v>
      </c>
      <c r="O238" s="286" t="str">
        <f t="shared" si="170"/>
        <v>2001/02</v>
      </c>
      <c r="P238" s="286" t="str">
        <f t="shared" si="170"/>
        <v>2002/03</v>
      </c>
      <c r="Q238" s="286" t="str">
        <f t="shared" si="170"/>
        <v>2003/04</v>
      </c>
      <c r="R238" s="286" t="str">
        <f t="shared" si="170"/>
        <v>2004/05</v>
      </c>
      <c r="S238" s="286" t="str">
        <f t="shared" si="170"/>
        <v>2005/06</v>
      </c>
      <c r="T238" s="286" t="str">
        <f t="shared" si="170"/>
        <v>2006/07</v>
      </c>
      <c r="U238" s="286" t="str">
        <f t="shared" si="170"/>
        <v>2007/08</v>
      </c>
      <c r="V238" s="286" t="str">
        <f t="shared" si="170"/>
        <v>2008/09</v>
      </c>
      <c r="W238" s="286" t="str">
        <f>W14</f>
        <v>2009/10</v>
      </c>
      <c r="X238" s="79"/>
      <c r="Y238" s="79"/>
      <c r="Z238" s="81"/>
      <c r="AA238" s="79"/>
      <c r="AB238" s="79"/>
      <c r="AC238" s="79"/>
      <c r="AD238" s="79"/>
      <c r="AE238" s="79"/>
      <c r="AF238" s="82"/>
      <c r="AG238" s="82"/>
      <c r="AH238" s="171"/>
      <c r="AI238" s="171"/>
      <c r="AJ238" s="171"/>
      <c r="AK238" s="82"/>
      <c r="AL238" s="82"/>
      <c r="AM238" s="82"/>
      <c r="AN238" s="82"/>
      <c r="AO238" s="82"/>
      <c r="AP238" s="83"/>
      <c r="AQ238" s="79"/>
      <c r="AR238" s="79"/>
      <c r="AS238" s="79"/>
      <c r="AT238" s="79"/>
    </row>
    <row r="239" spans="1:46" ht="16.5" hidden="1" x14ac:dyDescent="0.25">
      <c r="A239" s="104" t="s">
        <v>44</v>
      </c>
      <c r="B239" s="216"/>
      <c r="C239" s="216"/>
      <c r="D239" s="216"/>
      <c r="E239" s="216"/>
      <c r="F239" s="216"/>
      <c r="G239" s="216" t="s">
        <v>59</v>
      </c>
      <c r="H239" s="216" t="s">
        <v>59</v>
      </c>
      <c r="I239" s="216" t="s">
        <v>59</v>
      </c>
      <c r="J239" s="281" t="s">
        <v>45</v>
      </c>
      <c r="K239" s="217" t="s">
        <v>45</v>
      </c>
      <c r="L239" s="217" t="s">
        <v>45</v>
      </c>
      <c r="M239" s="217" t="s">
        <v>45</v>
      </c>
      <c r="N239" s="217" t="s">
        <v>45</v>
      </c>
      <c r="O239" s="217" t="s">
        <v>45</v>
      </c>
      <c r="P239" s="217" t="s">
        <v>45</v>
      </c>
      <c r="Q239" s="217" t="s">
        <v>45</v>
      </c>
      <c r="R239" s="217" t="s">
        <v>45</v>
      </c>
      <c r="S239" s="217" t="s">
        <v>45</v>
      </c>
      <c r="T239" s="217" t="s">
        <v>45</v>
      </c>
      <c r="U239" s="217" t="s">
        <v>45</v>
      </c>
      <c r="V239" s="217" t="s">
        <v>45</v>
      </c>
      <c r="W239" s="217" t="s">
        <v>45</v>
      </c>
      <c r="X239" s="79"/>
      <c r="Y239" s="79"/>
      <c r="Z239" s="81"/>
      <c r="AA239" s="79"/>
      <c r="AB239" s="79"/>
      <c r="AC239" s="79"/>
      <c r="AD239" s="79"/>
      <c r="AE239" s="79"/>
      <c r="AF239" s="82"/>
      <c r="AG239" s="82"/>
      <c r="AH239" s="171"/>
      <c r="AI239" s="171"/>
      <c r="AJ239" s="171"/>
      <c r="AK239" s="82"/>
      <c r="AL239" s="82"/>
      <c r="AM239" s="82"/>
      <c r="AN239" s="82"/>
      <c r="AO239" s="82"/>
      <c r="AP239" s="83"/>
      <c r="AQ239" s="79"/>
      <c r="AR239" s="79"/>
      <c r="AS239" s="79"/>
      <c r="AT239" s="79"/>
    </row>
    <row r="240" spans="1:46" ht="16.5" hidden="1" x14ac:dyDescent="0.25">
      <c r="A240" s="114"/>
      <c r="B240" s="79"/>
      <c r="C240" s="79"/>
      <c r="D240" s="79"/>
      <c r="E240" s="79"/>
      <c r="F240" s="79"/>
      <c r="G240" s="79"/>
      <c r="H240" s="79"/>
      <c r="I240" s="79"/>
      <c r="J240" s="115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79"/>
      <c r="Y240" s="79"/>
      <c r="Z240" s="81"/>
      <c r="AA240" s="79"/>
      <c r="AB240" s="79"/>
      <c r="AC240" s="79"/>
      <c r="AD240" s="79"/>
      <c r="AE240" s="79"/>
      <c r="AF240" s="82"/>
      <c r="AG240" s="82"/>
      <c r="AH240" s="171"/>
      <c r="AI240" s="171"/>
      <c r="AJ240" s="171"/>
      <c r="AK240" s="82"/>
      <c r="AL240" s="82"/>
      <c r="AM240" s="82"/>
      <c r="AN240" s="82"/>
      <c r="AO240" s="82"/>
      <c r="AP240" s="83"/>
      <c r="AQ240" s="79"/>
      <c r="AR240" s="79"/>
      <c r="AS240" s="79"/>
      <c r="AT240" s="79"/>
    </row>
    <row r="241" spans="1:46" ht="16.5" hidden="1" x14ac:dyDescent="0.25">
      <c r="A241" s="125" t="s">
        <v>111</v>
      </c>
      <c r="B241" s="78"/>
      <c r="C241" s="78"/>
      <c r="D241" s="78"/>
      <c r="E241" s="78"/>
      <c r="F241" s="78"/>
      <c r="G241" s="79"/>
      <c r="H241" s="79"/>
      <c r="I241" s="79"/>
      <c r="J241" s="127">
        <v>1.8</v>
      </c>
      <c r="K241" s="128">
        <v>0.6</v>
      </c>
      <c r="L241" s="128">
        <v>1.0900000000000001</v>
      </c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79"/>
      <c r="Y241" s="79"/>
      <c r="Z241" s="81"/>
      <c r="AA241" s="79"/>
      <c r="AB241" s="79"/>
      <c r="AC241" s="79"/>
      <c r="AD241" s="79"/>
      <c r="AE241" s="79"/>
      <c r="AF241" s="82"/>
      <c r="AG241" s="82"/>
      <c r="AH241" s="171"/>
      <c r="AI241" s="171"/>
      <c r="AJ241" s="171"/>
      <c r="AK241" s="82"/>
      <c r="AL241" s="82"/>
      <c r="AM241" s="82"/>
      <c r="AN241" s="82"/>
      <c r="AO241" s="82"/>
      <c r="AP241" s="83"/>
      <c r="AQ241" s="79"/>
      <c r="AR241" s="79"/>
      <c r="AS241" s="79"/>
      <c r="AT241" s="79"/>
    </row>
    <row r="242" spans="1:46" ht="16.5" hidden="1" x14ac:dyDescent="0.25">
      <c r="A242" s="125" t="s">
        <v>112</v>
      </c>
      <c r="B242" s="78"/>
      <c r="C242" s="78"/>
      <c r="D242" s="78"/>
      <c r="E242" s="78"/>
      <c r="F242" s="78"/>
      <c r="G242" s="79"/>
      <c r="H242" s="79"/>
      <c r="I242" s="79"/>
      <c r="J242" s="127">
        <v>86.998000000000005</v>
      </c>
      <c r="K242" s="128">
        <v>152</v>
      </c>
      <c r="L242" s="128">
        <v>135</v>
      </c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79"/>
      <c r="Y242" s="79"/>
      <c r="Z242" s="81"/>
      <c r="AA242" s="79"/>
      <c r="AB242" s="79"/>
      <c r="AC242" s="79"/>
      <c r="AD242" s="79"/>
      <c r="AE242" s="79"/>
      <c r="AF242" s="82"/>
      <c r="AG242" s="82"/>
      <c r="AH242" s="171"/>
      <c r="AI242" s="171"/>
      <c r="AJ242" s="171"/>
      <c r="AK242" s="82"/>
      <c r="AL242" s="82"/>
      <c r="AM242" s="82"/>
      <c r="AN242" s="82"/>
      <c r="AO242" s="82"/>
      <c r="AP242" s="83"/>
      <c r="AQ242" s="79"/>
      <c r="AR242" s="79"/>
      <c r="AS242" s="79"/>
      <c r="AT242" s="79"/>
    </row>
    <row r="243" spans="1:46" ht="16.5" hidden="1" x14ac:dyDescent="0.25">
      <c r="A243" s="125" t="s">
        <v>113</v>
      </c>
      <c r="B243" s="78"/>
      <c r="C243" s="78"/>
      <c r="D243" s="78"/>
      <c r="E243" s="78"/>
      <c r="F243" s="78"/>
      <c r="G243" s="79"/>
      <c r="H243" s="79"/>
      <c r="I243" s="79"/>
      <c r="J243" s="127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79"/>
      <c r="Y243" s="79"/>
      <c r="Z243" s="81"/>
      <c r="AA243" s="79"/>
      <c r="AB243" s="79"/>
      <c r="AC243" s="79"/>
      <c r="AD243" s="79"/>
      <c r="AE243" s="79"/>
      <c r="AF243" s="82"/>
      <c r="AG243" s="82"/>
      <c r="AH243" s="171"/>
      <c r="AI243" s="171"/>
      <c r="AJ243" s="171"/>
      <c r="AK243" s="82"/>
      <c r="AL243" s="82"/>
      <c r="AM243" s="82"/>
      <c r="AN243" s="82"/>
      <c r="AO243" s="82"/>
      <c r="AP243" s="83"/>
      <c r="AQ243" s="79"/>
      <c r="AR243" s="79"/>
      <c r="AS243" s="79"/>
      <c r="AT243" s="79"/>
    </row>
    <row r="244" spans="1:46" ht="16.5" hidden="1" x14ac:dyDescent="0.25">
      <c r="A244" s="125" t="s">
        <v>54</v>
      </c>
      <c r="B244" s="78"/>
      <c r="C244" s="78"/>
      <c r="D244" s="78"/>
      <c r="E244" s="78"/>
      <c r="F244" s="78"/>
      <c r="G244" s="79"/>
      <c r="H244" s="79"/>
      <c r="I244" s="79"/>
      <c r="J244" s="127">
        <v>220</v>
      </c>
      <c r="K244" s="128">
        <v>144</v>
      </c>
      <c r="L244" s="128">
        <v>124</v>
      </c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79"/>
      <c r="Y244" s="79"/>
      <c r="Z244" s="81"/>
      <c r="AA244" s="79"/>
      <c r="AB244" s="79"/>
      <c r="AC244" s="79"/>
      <c r="AD244" s="79"/>
      <c r="AE244" s="79"/>
      <c r="AF244" s="82"/>
      <c r="AG244" s="82"/>
      <c r="AH244" s="171"/>
      <c r="AI244" s="171"/>
      <c r="AJ244" s="171"/>
      <c r="AK244" s="82"/>
      <c r="AL244" s="82"/>
      <c r="AM244" s="82"/>
      <c r="AN244" s="82"/>
      <c r="AO244" s="82"/>
      <c r="AP244" s="83"/>
      <c r="AQ244" s="79"/>
      <c r="AR244" s="79"/>
      <c r="AS244" s="79"/>
      <c r="AT244" s="79"/>
    </row>
    <row r="245" spans="1:46" ht="16.5" hidden="1" x14ac:dyDescent="0.25">
      <c r="A245" s="125" t="s">
        <v>55</v>
      </c>
      <c r="B245" s="78"/>
      <c r="C245" s="78"/>
      <c r="D245" s="78"/>
      <c r="E245" s="78"/>
      <c r="F245" s="78"/>
      <c r="G245" s="79"/>
      <c r="H245" s="79"/>
      <c r="I245" s="79"/>
      <c r="J245" s="127">
        <v>53.414000000000001</v>
      </c>
      <c r="K245" s="128">
        <v>53</v>
      </c>
      <c r="L245" s="128">
        <v>53</v>
      </c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79"/>
      <c r="Y245" s="79"/>
      <c r="Z245" s="81"/>
      <c r="AA245" s="79"/>
      <c r="AB245" s="79"/>
      <c r="AC245" s="79"/>
      <c r="AD245" s="79"/>
      <c r="AE245" s="79"/>
      <c r="AF245" s="82"/>
      <c r="AG245" s="82"/>
      <c r="AH245" s="171"/>
      <c r="AI245" s="171"/>
      <c r="AJ245" s="171"/>
      <c r="AK245" s="82"/>
      <c r="AL245" s="82"/>
      <c r="AM245" s="82"/>
      <c r="AN245" s="82"/>
      <c r="AO245" s="82"/>
      <c r="AP245" s="83"/>
      <c r="AQ245" s="79"/>
      <c r="AR245" s="79"/>
      <c r="AS245" s="79"/>
      <c r="AT245" s="79"/>
    </row>
    <row r="246" spans="1:46" ht="16.5" hidden="1" x14ac:dyDescent="0.25">
      <c r="A246" s="125" t="s">
        <v>114</v>
      </c>
      <c r="B246" s="78"/>
      <c r="C246" s="78"/>
      <c r="D246" s="78"/>
      <c r="E246" s="78"/>
      <c r="F246" s="78"/>
      <c r="G246" s="79"/>
      <c r="H246" s="79"/>
      <c r="I246" s="79"/>
      <c r="J246" s="127">
        <v>187.053</v>
      </c>
      <c r="K246" s="128">
        <v>93.5</v>
      </c>
      <c r="L246" s="128">
        <v>168.05</v>
      </c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79"/>
      <c r="Y246" s="79"/>
      <c r="Z246" s="81"/>
      <c r="AA246" s="79"/>
      <c r="AB246" s="79"/>
      <c r="AC246" s="79"/>
      <c r="AD246" s="79"/>
      <c r="AE246" s="79"/>
      <c r="AF246" s="82"/>
      <c r="AG246" s="82"/>
      <c r="AH246" s="171"/>
      <c r="AI246" s="171"/>
      <c r="AJ246" s="171"/>
      <c r="AK246" s="82"/>
      <c r="AL246" s="82"/>
      <c r="AM246" s="82"/>
      <c r="AN246" s="82"/>
      <c r="AO246" s="82"/>
      <c r="AP246" s="83"/>
      <c r="AQ246" s="79"/>
      <c r="AR246" s="79"/>
      <c r="AS246" s="79"/>
      <c r="AT246" s="79"/>
    </row>
    <row r="247" spans="1:46" ht="16.5" hidden="1" x14ac:dyDescent="0.25">
      <c r="A247" s="125" t="s">
        <v>57</v>
      </c>
      <c r="B247" s="78"/>
      <c r="C247" s="78"/>
      <c r="D247" s="78"/>
      <c r="E247" s="78"/>
      <c r="F247" s="78"/>
      <c r="G247" s="79"/>
      <c r="H247" s="79"/>
      <c r="I247" s="79"/>
      <c r="J247" s="127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79"/>
      <c r="Y247" s="79"/>
      <c r="Z247" s="81"/>
      <c r="AA247" s="79"/>
      <c r="AB247" s="79"/>
      <c r="AC247" s="79"/>
      <c r="AD247" s="79"/>
      <c r="AE247" s="79"/>
      <c r="AF247" s="82"/>
      <c r="AG247" s="82"/>
      <c r="AH247" s="171"/>
      <c r="AI247" s="171"/>
      <c r="AJ247" s="171"/>
      <c r="AK247" s="82"/>
      <c r="AL247" s="82"/>
      <c r="AM247" s="82"/>
      <c r="AN247" s="82"/>
      <c r="AO247" s="82"/>
      <c r="AP247" s="83"/>
      <c r="AQ247" s="79"/>
      <c r="AR247" s="79"/>
      <c r="AS247" s="79"/>
      <c r="AT247" s="79"/>
    </row>
    <row r="248" spans="1:46" ht="16.5" hidden="1" x14ac:dyDescent="0.25">
      <c r="A248" s="125" t="s">
        <v>115</v>
      </c>
      <c r="B248" s="78"/>
      <c r="C248" s="78"/>
      <c r="D248" s="78"/>
      <c r="E248" s="78"/>
      <c r="F248" s="78"/>
      <c r="G248" s="79"/>
      <c r="H248" s="79"/>
      <c r="I248" s="79"/>
      <c r="J248" s="127">
        <v>25</v>
      </c>
      <c r="K248" s="128">
        <v>22.9</v>
      </c>
      <c r="L248" s="128">
        <v>18.399999999999999</v>
      </c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79"/>
      <c r="Y248" s="79"/>
      <c r="Z248" s="81"/>
      <c r="AA248" s="79"/>
      <c r="AB248" s="79"/>
      <c r="AC248" s="79"/>
      <c r="AD248" s="79"/>
      <c r="AE248" s="79"/>
      <c r="AF248" s="82"/>
      <c r="AG248" s="82"/>
      <c r="AH248" s="171"/>
      <c r="AI248" s="171"/>
      <c r="AJ248" s="171"/>
      <c r="AK248" s="82"/>
      <c r="AL248" s="82"/>
      <c r="AM248" s="82"/>
      <c r="AN248" s="82"/>
      <c r="AO248" s="82"/>
      <c r="AP248" s="83"/>
      <c r="AQ248" s="79"/>
      <c r="AR248" s="79"/>
      <c r="AS248" s="79"/>
      <c r="AT248" s="79"/>
    </row>
    <row r="249" spans="1:46" ht="16.5" hidden="1" x14ac:dyDescent="0.25">
      <c r="A249" s="114"/>
      <c r="B249" s="79"/>
      <c r="C249" s="79"/>
      <c r="D249" s="79"/>
      <c r="E249" s="79"/>
      <c r="F249" s="79"/>
      <c r="G249" s="79"/>
      <c r="H249" s="79"/>
      <c r="I249" s="79"/>
      <c r="J249" s="115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79"/>
      <c r="Y249" s="79"/>
      <c r="Z249" s="81"/>
      <c r="AA249" s="79"/>
      <c r="AB249" s="79"/>
      <c r="AC249" s="79"/>
      <c r="AD249" s="79"/>
      <c r="AE249" s="79"/>
      <c r="AF249" s="82"/>
      <c r="AG249" s="82"/>
      <c r="AH249" s="171"/>
      <c r="AI249" s="171"/>
      <c r="AJ249" s="171"/>
      <c r="AK249" s="82"/>
      <c r="AL249" s="82"/>
      <c r="AM249" s="82"/>
      <c r="AN249" s="82"/>
      <c r="AO249" s="82"/>
      <c r="AP249" s="83"/>
      <c r="AQ249" s="79"/>
      <c r="AR249" s="79"/>
      <c r="AS249" s="79"/>
      <c r="AT249" s="79"/>
    </row>
    <row r="250" spans="1:46" ht="16.5" hidden="1" x14ac:dyDescent="0.25">
      <c r="A250" s="132" t="s">
        <v>60</v>
      </c>
      <c r="B250" s="88"/>
      <c r="C250" s="88"/>
      <c r="D250" s="88"/>
      <c r="E250" s="88"/>
      <c r="F250" s="88"/>
      <c r="G250" s="79"/>
      <c r="H250" s="79"/>
      <c r="I250" s="79"/>
      <c r="J250" s="133">
        <f>SUM(J241:J248)</f>
        <v>574.26499999999999</v>
      </c>
      <c r="K250" s="134">
        <f>SUM(K241:K248)</f>
        <v>466</v>
      </c>
      <c r="L250" s="134">
        <f>SUM(L241:L248)</f>
        <v>499.54</v>
      </c>
      <c r="M250" s="134">
        <v>442.142</v>
      </c>
      <c r="N250" s="134">
        <v>386.03</v>
      </c>
      <c r="O250" s="134">
        <v>386.03</v>
      </c>
      <c r="P250" s="134">
        <v>386.03</v>
      </c>
      <c r="Q250" s="134">
        <v>386.03</v>
      </c>
      <c r="R250" s="134">
        <v>386.03</v>
      </c>
      <c r="S250" s="134"/>
      <c r="T250" s="134"/>
      <c r="U250" s="134">
        <v>373.82100000000003</v>
      </c>
      <c r="V250" s="134">
        <v>356.27600000000001</v>
      </c>
      <c r="W250" s="134"/>
      <c r="X250" s="79"/>
      <c r="Y250" s="79"/>
      <c r="Z250" s="81"/>
      <c r="AA250" s="79"/>
      <c r="AB250" s="79"/>
      <c r="AC250" s="79"/>
      <c r="AD250" s="79"/>
      <c r="AE250" s="79"/>
      <c r="AF250" s="82"/>
      <c r="AG250" s="82"/>
      <c r="AH250" s="171"/>
      <c r="AI250" s="171"/>
      <c r="AJ250" s="171"/>
      <c r="AK250" s="82"/>
      <c r="AL250" s="82"/>
      <c r="AM250" s="82"/>
      <c r="AN250" s="82"/>
      <c r="AO250" s="82"/>
      <c r="AP250" s="83"/>
      <c r="AQ250" s="79"/>
      <c r="AR250" s="79"/>
      <c r="AS250" s="79"/>
      <c r="AT250" s="79"/>
    </row>
    <row r="251" spans="1:46" ht="16.5" hidden="1" x14ac:dyDescent="0.25">
      <c r="A251" s="141"/>
      <c r="B251" s="287"/>
      <c r="C251" s="287"/>
      <c r="D251" s="287"/>
      <c r="E251" s="287"/>
      <c r="F251" s="287"/>
      <c r="G251" s="287"/>
      <c r="H251" s="287"/>
      <c r="I251" s="287"/>
      <c r="J251" s="142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79"/>
      <c r="Y251" s="79"/>
      <c r="Z251" s="81"/>
      <c r="AA251" s="79"/>
      <c r="AB251" s="79"/>
      <c r="AC251" s="79"/>
      <c r="AD251" s="79"/>
      <c r="AE251" s="79"/>
      <c r="AF251" s="82"/>
      <c r="AG251" s="82"/>
      <c r="AH251" s="171"/>
      <c r="AI251" s="171"/>
      <c r="AJ251" s="171"/>
      <c r="AK251" s="82"/>
      <c r="AL251" s="82"/>
      <c r="AM251" s="82"/>
      <c r="AN251" s="82"/>
      <c r="AO251" s="82"/>
      <c r="AP251" s="83"/>
      <c r="AQ251" s="79"/>
      <c r="AR251" s="79"/>
      <c r="AS251" s="79"/>
      <c r="AT251" s="79"/>
    </row>
    <row r="252" spans="1:46" ht="16.5" hidden="1" x14ac:dyDescent="0.25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81"/>
      <c r="AA252" s="79"/>
      <c r="AB252" s="79"/>
      <c r="AC252" s="79"/>
      <c r="AD252" s="79"/>
      <c r="AE252" s="79"/>
      <c r="AF252" s="82"/>
      <c r="AG252" s="82"/>
      <c r="AH252" s="171"/>
      <c r="AI252" s="171"/>
      <c r="AJ252" s="171"/>
      <c r="AK252" s="82"/>
      <c r="AL252" s="82"/>
      <c r="AM252" s="82"/>
      <c r="AN252" s="82"/>
      <c r="AO252" s="82"/>
      <c r="AP252" s="83"/>
      <c r="AQ252" s="79"/>
      <c r="AR252" s="79"/>
      <c r="AS252" s="79"/>
      <c r="AT252" s="79"/>
    </row>
    <row r="253" spans="1:46" ht="16.5" hidden="1" x14ac:dyDescent="0.25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81"/>
      <c r="AA253" s="79"/>
      <c r="AB253" s="79"/>
      <c r="AC253" s="79"/>
      <c r="AD253" s="79"/>
      <c r="AE253" s="79"/>
      <c r="AF253" s="82"/>
      <c r="AG253" s="82"/>
      <c r="AH253" s="171"/>
      <c r="AI253" s="171"/>
      <c r="AJ253" s="171"/>
      <c r="AK253" s="82"/>
      <c r="AL253" s="82"/>
      <c r="AM253" s="82"/>
      <c r="AN253" s="82"/>
      <c r="AO253" s="82"/>
      <c r="AP253" s="83"/>
      <c r="AQ253" s="79"/>
      <c r="AR253" s="79"/>
      <c r="AS253" s="79"/>
      <c r="AT253" s="79"/>
    </row>
    <row r="254" spans="1:46" ht="16.5" hidden="1" x14ac:dyDescent="0.25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81"/>
      <c r="AA254" s="79"/>
      <c r="AB254" s="79"/>
      <c r="AC254" s="79"/>
      <c r="AD254" s="79"/>
      <c r="AE254" s="79"/>
      <c r="AF254" s="82"/>
      <c r="AG254" s="82"/>
      <c r="AH254" s="171"/>
      <c r="AI254" s="171"/>
      <c r="AJ254" s="171"/>
      <c r="AK254" s="82"/>
      <c r="AL254" s="82"/>
      <c r="AM254" s="82"/>
      <c r="AN254" s="82"/>
      <c r="AO254" s="82"/>
      <c r="AP254" s="83"/>
      <c r="AQ254" s="79"/>
      <c r="AR254" s="79"/>
      <c r="AS254" s="79"/>
      <c r="AT254" s="79"/>
    </row>
    <row r="255" spans="1:46" ht="16.5" hidden="1" x14ac:dyDescent="0.2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81"/>
      <c r="AA255" s="79"/>
      <c r="AB255" s="79"/>
      <c r="AC255" s="79"/>
      <c r="AD255" s="79"/>
      <c r="AE255" s="79"/>
      <c r="AF255" s="82"/>
      <c r="AG255" s="82"/>
      <c r="AH255" s="171"/>
      <c r="AI255" s="171"/>
      <c r="AJ255" s="171"/>
      <c r="AK255" s="82"/>
      <c r="AL255" s="82"/>
      <c r="AM255" s="82"/>
      <c r="AN255" s="82"/>
      <c r="AO255" s="82"/>
      <c r="AP255" s="83"/>
      <c r="AQ255" s="79"/>
      <c r="AR255" s="79"/>
      <c r="AS255" s="79"/>
      <c r="AT255" s="79"/>
    </row>
    <row r="256" spans="1:46" ht="16.5" hidden="1" x14ac:dyDescent="0.25">
      <c r="A256" s="88" t="s">
        <v>116</v>
      </c>
      <c r="B256" s="88"/>
      <c r="C256" s="88"/>
      <c r="D256" s="88"/>
      <c r="E256" s="88"/>
      <c r="F256" s="88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81"/>
      <c r="AA256" s="79"/>
      <c r="AB256" s="79"/>
      <c r="AC256" s="79"/>
      <c r="AD256" s="79"/>
      <c r="AE256" s="79"/>
      <c r="AF256" s="82"/>
      <c r="AG256" s="82"/>
      <c r="AH256" s="171"/>
      <c r="AI256" s="171"/>
      <c r="AJ256" s="171"/>
      <c r="AK256" s="82"/>
      <c r="AL256" s="82"/>
      <c r="AM256" s="82"/>
      <c r="AN256" s="82"/>
      <c r="AO256" s="82"/>
      <c r="AP256" s="83"/>
      <c r="AQ256" s="79"/>
      <c r="AR256" s="79"/>
      <c r="AS256" s="79"/>
      <c r="AT256" s="79"/>
    </row>
    <row r="257" spans="1:46" ht="16.5" hidden="1" x14ac:dyDescent="0.25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>
        <f>W13</f>
        <v>0</v>
      </c>
      <c r="X257" s="79"/>
      <c r="Y257" s="79"/>
      <c r="Z257" s="81"/>
      <c r="AA257" s="79"/>
      <c r="AB257" s="79"/>
      <c r="AC257" s="79"/>
      <c r="AD257" s="79"/>
      <c r="AE257" s="79"/>
      <c r="AF257" s="82"/>
      <c r="AG257" s="82"/>
      <c r="AH257" s="171"/>
      <c r="AI257" s="171"/>
      <c r="AJ257" s="171"/>
      <c r="AK257" s="82"/>
      <c r="AL257" s="82"/>
      <c r="AM257" s="82"/>
      <c r="AN257" s="82"/>
      <c r="AO257" s="82"/>
      <c r="AP257" s="83"/>
      <c r="AQ257" s="79"/>
      <c r="AR257" s="79"/>
      <c r="AS257" s="79"/>
      <c r="AT257" s="79"/>
    </row>
    <row r="258" spans="1:46" ht="16.5" hidden="1" x14ac:dyDescent="0.25">
      <c r="A258" s="93"/>
      <c r="B258" s="283"/>
      <c r="C258" s="283"/>
      <c r="D258" s="283"/>
      <c r="E258" s="283"/>
      <c r="F258" s="283"/>
      <c r="G258" s="284" t="s">
        <v>59</v>
      </c>
      <c r="H258" s="284" t="s">
        <v>59</v>
      </c>
      <c r="I258" s="284" t="s">
        <v>59</v>
      </c>
      <c r="J258" s="285" t="s">
        <v>14</v>
      </c>
      <c r="K258" s="286" t="str">
        <f t="shared" ref="K258:V258" si="171">K14</f>
        <v>1997/98</v>
      </c>
      <c r="L258" s="286" t="str">
        <f t="shared" si="171"/>
        <v>1998/99</v>
      </c>
      <c r="M258" s="286" t="str">
        <f t="shared" si="171"/>
        <v>1999/2000</v>
      </c>
      <c r="N258" s="286" t="str">
        <f t="shared" si="171"/>
        <v>2000/01</v>
      </c>
      <c r="O258" s="286" t="str">
        <f t="shared" si="171"/>
        <v>2001/02</v>
      </c>
      <c r="P258" s="286" t="str">
        <f t="shared" si="171"/>
        <v>2002/03</v>
      </c>
      <c r="Q258" s="286" t="str">
        <f t="shared" si="171"/>
        <v>2003/04</v>
      </c>
      <c r="R258" s="286" t="str">
        <f t="shared" si="171"/>
        <v>2004/05</v>
      </c>
      <c r="S258" s="286" t="str">
        <f t="shared" si="171"/>
        <v>2005/06</v>
      </c>
      <c r="T258" s="286" t="str">
        <f t="shared" si="171"/>
        <v>2006/07</v>
      </c>
      <c r="U258" s="286" t="str">
        <f t="shared" si="171"/>
        <v>2007/08</v>
      </c>
      <c r="V258" s="286" t="str">
        <f t="shared" si="171"/>
        <v>2008/09</v>
      </c>
      <c r="W258" s="286" t="str">
        <f>W14</f>
        <v>2009/10</v>
      </c>
      <c r="X258" s="79"/>
      <c r="Y258" s="79"/>
      <c r="Z258" s="81"/>
      <c r="AA258" s="79"/>
      <c r="AB258" s="79"/>
      <c r="AC258" s="79"/>
      <c r="AD258" s="79"/>
      <c r="AE258" s="79"/>
      <c r="AF258" s="82"/>
      <c r="AG258" s="82"/>
      <c r="AH258" s="171"/>
      <c r="AI258" s="171"/>
      <c r="AJ258" s="171"/>
      <c r="AK258" s="82"/>
      <c r="AL258" s="82"/>
      <c r="AM258" s="82"/>
      <c r="AN258" s="82"/>
      <c r="AO258" s="82"/>
      <c r="AP258" s="83"/>
      <c r="AQ258" s="79"/>
      <c r="AR258" s="79"/>
      <c r="AS258" s="79"/>
      <c r="AT258" s="79"/>
    </row>
    <row r="259" spans="1:46" ht="16.5" hidden="1" x14ac:dyDescent="0.25">
      <c r="A259" s="104" t="s">
        <v>44</v>
      </c>
      <c r="B259" s="216"/>
      <c r="C259" s="216"/>
      <c r="D259" s="216"/>
      <c r="E259" s="216"/>
      <c r="F259" s="216"/>
      <c r="G259" s="216" t="s">
        <v>59</v>
      </c>
      <c r="H259" s="216" t="s">
        <v>59</v>
      </c>
      <c r="I259" s="216" t="s">
        <v>59</v>
      </c>
      <c r="J259" s="281" t="s">
        <v>45</v>
      </c>
      <c r="K259" s="217" t="s">
        <v>45</v>
      </c>
      <c r="L259" s="217" t="s">
        <v>45</v>
      </c>
      <c r="M259" s="217" t="s">
        <v>45</v>
      </c>
      <c r="N259" s="217" t="s">
        <v>45</v>
      </c>
      <c r="O259" s="217" t="s">
        <v>45</v>
      </c>
      <c r="P259" s="217" t="s">
        <v>45</v>
      </c>
      <c r="Q259" s="217" t="s">
        <v>45</v>
      </c>
      <c r="R259" s="217" t="s">
        <v>45</v>
      </c>
      <c r="S259" s="217" t="s">
        <v>45</v>
      </c>
      <c r="T259" s="217" t="s">
        <v>45</v>
      </c>
      <c r="U259" s="217" t="s">
        <v>45</v>
      </c>
      <c r="V259" s="217" t="s">
        <v>45</v>
      </c>
      <c r="W259" s="217" t="s">
        <v>45</v>
      </c>
      <c r="X259" s="79"/>
      <c r="Y259" s="79"/>
      <c r="Z259" s="81"/>
      <c r="AA259" s="79"/>
      <c r="AB259" s="79"/>
      <c r="AC259" s="79"/>
      <c r="AD259" s="79"/>
      <c r="AE259" s="79"/>
      <c r="AF259" s="82"/>
      <c r="AG259" s="82"/>
      <c r="AH259" s="171"/>
      <c r="AI259" s="171"/>
      <c r="AJ259" s="171"/>
      <c r="AK259" s="82"/>
      <c r="AL259" s="82"/>
      <c r="AM259" s="82"/>
      <c r="AN259" s="82"/>
      <c r="AO259" s="82"/>
      <c r="AP259" s="83"/>
      <c r="AQ259" s="79"/>
      <c r="AR259" s="79"/>
      <c r="AS259" s="79"/>
      <c r="AT259" s="79"/>
    </row>
    <row r="260" spans="1:46" ht="16.5" hidden="1" x14ac:dyDescent="0.25">
      <c r="A260" s="114"/>
      <c r="B260" s="79"/>
      <c r="C260" s="79"/>
      <c r="D260" s="79"/>
      <c r="E260" s="79"/>
      <c r="F260" s="79"/>
      <c r="G260" s="79"/>
      <c r="H260" s="79"/>
      <c r="I260" s="79"/>
      <c r="J260" s="115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79"/>
      <c r="Y260" s="79"/>
      <c r="Z260" s="81"/>
      <c r="AA260" s="79"/>
      <c r="AB260" s="79"/>
      <c r="AC260" s="79"/>
      <c r="AD260" s="79"/>
      <c r="AE260" s="79"/>
      <c r="AF260" s="82"/>
      <c r="AG260" s="82"/>
      <c r="AH260" s="171"/>
      <c r="AI260" s="171"/>
      <c r="AJ260" s="171"/>
      <c r="AK260" s="82"/>
      <c r="AL260" s="82"/>
      <c r="AM260" s="82"/>
      <c r="AN260" s="82"/>
      <c r="AO260" s="82"/>
      <c r="AP260" s="83"/>
      <c r="AQ260" s="79"/>
      <c r="AR260" s="79"/>
      <c r="AS260" s="79"/>
      <c r="AT260" s="79"/>
    </row>
    <row r="261" spans="1:46" ht="16.5" hidden="1" x14ac:dyDescent="0.25">
      <c r="A261" s="125" t="s">
        <v>111</v>
      </c>
      <c r="B261" s="78"/>
      <c r="C261" s="78"/>
      <c r="D261" s="78"/>
      <c r="E261" s="78"/>
      <c r="F261" s="78"/>
      <c r="G261" s="79"/>
      <c r="H261" s="79"/>
      <c r="I261" s="79"/>
      <c r="J261" s="127">
        <v>3.9</v>
      </c>
      <c r="K261" s="128">
        <v>1.8</v>
      </c>
      <c r="L261" s="128">
        <v>2.13</v>
      </c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79"/>
      <c r="Y261" s="79"/>
      <c r="Z261" s="81"/>
      <c r="AA261" s="79"/>
      <c r="AB261" s="79"/>
      <c r="AC261" s="79"/>
      <c r="AD261" s="79"/>
      <c r="AE261" s="79"/>
      <c r="AF261" s="82"/>
      <c r="AG261" s="82"/>
      <c r="AH261" s="171"/>
      <c r="AI261" s="171"/>
      <c r="AJ261" s="171"/>
      <c r="AK261" s="82"/>
      <c r="AL261" s="82"/>
      <c r="AM261" s="82"/>
      <c r="AN261" s="82"/>
      <c r="AO261" s="82"/>
      <c r="AP261" s="83"/>
      <c r="AQ261" s="79"/>
      <c r="AR261" s="79"/>
      <c r="AS261" s="79"/>
      <c r="AT261" s="79"/>
    </row>
    <row r="262" spans="1:46" ht="16.5" hidden="1" x14ac:dyDescent="0.25">
      <c r="A262" s="125" t="s">
        <v>112</v>
      </c>
      <c r="B262" s="78"/>
      <c r="C262" s="78"/>
      <c r="D262" s="78"/>
      <c r="E262" s="78"/>
      <c r="F262" s="78"/>
      <c r="G262" s="79"/>
      <c r="H262" s="79"/>
      <c r="I262" s="79"/>
      <c r="J262" s="127">
        <v>28.648</v>
      </c>
      <c r="K262" s="128">
        <v>82</v>
      </c>
      <c r="L262" s="128">
        <v>105</v>
      </c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79"/>
      <c r="Y262" s="79"/>
      <c r="Z262" s="81"/>
      <c r="AA262" s="79"/>
      <c r="AB262" s="79"/>
      <c r="AC262" s="79"/>
      <c r="AD262" s="79"/>
      <c r="AE262" s="79"/>
      <c r="AF262" s="82"/>
      <c r="AG262" s="82"/>
      <c r="AH262" s="171"/>
      <c r="AI262" s="171"/>
      <c r="AJ262" s="171"/>
      <c r="AK262" s="82"/>
      <c r="AL262" s="82"/>
      <c r="AM262" s="82"/>
      <c r="AN262" s="82"/>
      <c r="AO262" s="82"/>
      <c r="AP262" s="83"/>
      <c r="AQ262" s="79"/>
      <c r="AR262" s="79"/>
      <c r="AS262" s="79"/>
      <c r="AT262" s="79"/>
    </row>
    <row r="263" spans="1:46" ht="16.5" hidden="1" x14ac:dyDescent="0.25">
      <c r="A263" s="125" t="s">
        <v>113</v>
      </c>
      <c r="B263" s="78"/>
      <c r="C263" s="78"/>
      <c r="D263" s="78"/>
      <c r="E263" s="78"/>
      <c r="F263" s="78"/>
      <c r="G263" s="79"/>
      <c r="H263" s="79"/>
      <c r="I263" s="79"/>
      <c r="J263" s="127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79"/>
      <c r="Y263" s="79"/>
      <c r="Z263" s="81"/>
      <c r="AA263" s="79"/>
      <c r="AB263" s="79"/>
      <c r="AC263" s="79"/>
      <c r="AD263" s="79"/>
      <c r="AE263" s="79"/>
      <c r="AF263" s="82"/>
      <c r="AG263" s="82"/>
      <c r="AH263" s="171"/>
      <c r="AI263" s="171"/>
      <c r="AJ263" s="171"/>
      <c r="AK263" s="82"/>
      <c r="AL263" s="82"/>
      <c r="AM263" s="82"/>
      <c r="AN263" s="82"/>
      <c r="AO263" s="82"/>
      <c r="AP263" s="83"/>
      <c r="AQ263" s="79"/>
      <c r="AR263" s="79"/>
      <c r="AS263" s="79"/>
      <c r="AT263" s="79"/>
    </row>
    <row r="264" spans="1:46" ht="16.5" hidden="1" x14ac:dyDescent="0.25">
      <c r="A264" s="125" t="s">
        <v>54</v>
      </c>
      <c r="B264" s="78"/>
      <c r="C264" s="78"/>
      <c r="D264" s="78"/>
      <c r="E264" s="78"/>
      <c r="F264" s="78"/>
      <c r="G264" s="79"/>
      <c r="H264" s="79"/>
      <c r="I264" s="79"/>
      <c r="J264" s="127">
        <v>20</v>
      </c>
      <c r="K264" s="128">
        <v>16</v>
      </c>
      <c r="L264" s="128">
        <v>12</v>
      </c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79"/>
      <c r="Y264" s="79"/>
      <c r="Z264" s="81"/>
      <c r="AA264" s="79"/>
      <c r="AB264" s="79"/>
      <c r="AC264" s="79"/>
      <c r="AD264" s="79"/>
      <c r="AE264" s="79"/>
      <c r="AF264" s="82"/>
      <c r="AG264" s="82"/>
      <c r="AH264" s="171"/>
      <c r="AI264" s="171"/>
      <c r="AJ264" s="171"/>
      <c r="AK264" s="82"/>
      <c r="AL264" s="82"/>
      <c r="AM264" s="82"/>
      <c r="AN264" s="82"/>
      <c r="AO264" s="82"/>
      <c r="AP264" s="83"/>
      <c r="AQ264" s="79"/>
      <c r="AR264" s="79"/>
      <c r="AS264" s="79"/>
      <c r="AT264" s="79"/>
    </row>
    <row r="265" spans="1:46" ht="16.5" hidden="1" x14ac:dyDescent="0.25">
      <c r="A265" s="125" t="s">
        <v>55</v>
      </c>
      <c r="B265" s="78"/>
      <c r="C265" s="78"/>
      <c r="D265" s="78"/>
      <c r="E265" s="78"/>
      <c r="F265" s="78"/>
      <c r="G265" s="79"/>
      <c r="H265" s="79"/>
      <c r="I265" s="79"/>
      <c r="J265" s="127">
        <v>22.891999999999999</v>
      </c>
      <c r="K265" s="128">
        <v>22</v>
      </c>
      <c r="L265" s="128">
        <v>22</v>
      </c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79"/>
      <c r="Y265" s="79"/>
      <c r="Z265" s="81"/>
      <c r="AA265" s="79"/>
      <c r="AB265" s="79"/>
      <c r="AC265" s="79"/>
      <c r="AD265" s="79"/>
      <c r="AE265" s="79"/>
      <c r="AF265" s="82"/>
      <c r="AG265" s="82"/>
      <c r="AH265" s="171"/>
      <c r="AI265" s="171"/>
      <c r="AJ265" s="171"/>
      <c r="AK265" s="82"/>
      <c r="AL265" s="82"/>
      <c r="AM265" s="82"/>
      <c r="AN265" s="82"/>
      <c r="AO265" s="82"/>
      <c r="AP265" s="83"/>
      <c r="AQ265" s="79"/>
      <c r="AR265" s="79"/>
      <c r="AS265" s="79"/>
      <c r="AT265" s="79"/>
    </row>
    <row r="266" spans="1:46" ht="16.5" hidden="1" x14ac:dyDescent="0.25">
      <c r="A266" s="125" t="s">
        <v>114</v>
      </c>
      <c r="B266" s="78"/>
      <c r="C266" s="78"/>
      <c r="D266" s="78"/>
      <c r="E266" s="78"/>
      <c r="F266" s="78"/>
      <c r="G266" s="79"/>
      <c r="H266" s="79"/>
      <c r="I266" s="79"/>
      <c r="J266" s="127">
        <v>2.86</v>
      </c>
      <c r="K266" s="128">
        <v>1.45</v>
      </c>
      <c r="L266" s="128">
        <v>2.976</v>
      </c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79"/>
      <c r="Y266" s="79"/>
      <c r="Z266" s="81"/>
      <c r="AA266" s="79"/>
      <c r="AB266" s="79"/>
      <c r="AC266" s="79"/>
      <c r="AD266" s="79"/>
      <c r="AE266" s="79"/>
      <c r="AF266" s="82"/>
      <c r="AG266" s="82"/>
      <c r="AH266" s="171"/>
      <c r="AI266" s="171"/>
      <c r="AJ266" s="171"/>
      <c r="AK266" s="82"/>
      <c r="AL266" s="82"/>
      <c r="AM266" s="82"/>
      <c r="AN266" s="82"/>
      <c r="AO266" s="82"/>
      <c r="AP266" s="83"/>
      <c r="AQ266" s="79"/>
      <c r="AR266" s="79"/>
      <c r="AS266" s="79"/>
      <c r="AT266" s="79"/>
    </row>
    <row r="267" spans="1:46" ht="16.5" hidden="1" x14ac:dyDescent="0.25">
      <c r="A267" s="125" t="s">
        <v>57</v>
      </c>
      <c r="B267" s="78"/>
      <c r="C267" s="78"/>
      <c r="D267" s="78"/>
      <c r="E267" s="78"/>
      <c r="F267" s="78"/>
      <c r="G267" s="79"/>
      <c r="H267" s="79"/>
      <c r="I267" s="79"/>
      <c r="J267" s="127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79"/>
      <c r="Y267" s="79"/>
      <c r="Z267" s="81"/>
      <c r="AA267" s="79"/>
      <c r="AB267" s="79"/>
      <c r="AC267" s="79"/>
      <c r="AD267" s="79"/>
      <c r="AE267" s="79"/>
      <c r="AF267" s="82"/>
      <c r="AG267" s="82"/>
      <c r="AH267" s="171"/>
      <c r="AI267" s="171"/>
      <c r="AJ267" s="171"/>
      <c r="AK267" s="82"/>
      <c r="AL267" s="82"/>
      <c r="AM267" s="82"/>
      <c r="AN267" s="82"/>
      <c r="AO267" s="82"/>
      <c r="AP267" s="83"/>
      <c r="AQ267" s="79"/>
      <c r="AR267" s="79"/>
      <c r="AS267" s="79"/>
      <c r="AT267" s="79"/>
    </row>
    <row r="268" spans="1:46" ht="16.5" hidden="1" x14ac:dyDescent="0.25">
      <c r="A268" s="125" t="s">
        <v>115</v>
      </c>
      <c r="B268" s="78"/>
      <c r="C268" s="78"/>
      <c r="D268" s="78"/>
      <c r="E268" s="78"/>
      <c r="F268" s="78"/>
      <c r="G268" s="79"/>
      <c r="H268" s="79"/>
      <c r="I268" s="79"/>
      <c r="J268" s="127">
        <v>9.5</v>
      </c>
      <c r="K268" s="128">
        <v>14.5</v>
      </c>
      <c r="L268" s="128">
        <v>13.6</v>
      </c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79"/>
      <c r="Y268" s="79"/>
      <c r="Z268" s="81"/>
      <c r="AA268" s="79"/>
      <c r="AB268" s="79"/>
      <c r="AC268" s="79"/>
      <c r="AD268" s="79"/>
      <c r="AE268" s="79"/>
      <c r="AF268" s="82"/>
      <c r="AG268" s="82"/>
      <c r="AH268" s="171"/>
      <c r="AI268" s="171"/>
      <c r="AJ268" s="171"/>
      <c r="AK268" s="82"/>
      <c r="AL268" s="82"/>
      <c r="AM268" s="82"/>
      <c r="AN268" s="82"/>
      <c r="AO268" s="82"/>
      <c r="AP268" s="83"/>
      <c r="AQ268" s="79"/>
      <c r="AR268" s="79"/>
      <c r="AS268" s="79"/>
      <c r="AT268" s="79"/>
    </row>
    <row r="269" spans="1:46" ht="16.5" hidden="1" x14ac:dyDescent="0.25">
      <c r="A269" s="114"/>
      <c r="B269" s="79"/>
      <c r="C269" s="79"/>
      <c r="D269" s="79"/>
      <c r="E269" s="79"/>
      <c r="F269" s="79"/>
      <c r="G269" s="79"/>
      <c r="H269" s="79"/>
      <c r="I269" s="79"/>
      <c r="J269" s="115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79"/>
      <c r="Y269" s="79"/>
      <c r="Z269" s="81"/>
      <c r="AA269" s="79"/>
      <c r="AB269" s="79"/>
      <c r="AC269" s="79"/>
      <c r="AD269" s="79"/>
      <c r="AE269" s="79"/>
      <c r="AF269" s="82"/>
      <c r="AG269" s="82"/>
      <c r="AH269" s="171"/>
      <c r="AI269" s="171"/>
      <c r="AJ269" s="171"/>
      <c r="AK269" s="82"/>
      <c r="AL269" s="82"/>
      <c r="AM269" s="82"/>
      <c r="AN269" s="82"/>
      <c r="AO269" s="82"/>
      <c r="AP269" s="83"/>
      <c r="AQ269" s="79"/>
      <c r="AR269" s="79"/>
      <c r="AS269" s="79"/>
      <c r="AT269" s="79"/>
    </row>
    <row r="270" spans="1:46" ht="16.5" hidden="1" x14ac:dyDescent="0.25">
      <c r="A270" s="132" t="s">
        <v>60</v>
      </c>
      <c r="B270" s="88"/>
      <c r="C270" s="88"/>
      <c r="D270" s="88"/>
      <c r="E270" s="88"/>
      <c r="F270" s="88"/>
      <c r="G270" s="79"/>
      <c r="H270" s="79"/>
      <c r="I270" s="79"/>
      <c r="J270" s="133">
        <f>SUM(J261:J268)</f>
        <v>87.8</v>
      </c>
      <c r="K270" s="134">
        <f>SUM(K261:K268)</f>
        <v>137.75</v>
      </c>
      <c r="L270" s="134">
        <f>SUM(L261:L268)</f>
        <v>157.70599999999999</v>
      </c>
      <c r="M270" s="134">
        <v>141.261</v>
      </c>
      <c r="N270" s="134">
        <v>68.825000000000003</v>
      </c>
      <c r="O270" s="134">
        <v>68.825000000000003</v>
      </c>
      <c r="P270" s="134">
        <v>68.825000000000003</v>
      </c>
      <c r="Q270" s="134">
        <v>68.825000000000003</v>
      </c>
      <c r="R270" s="134">
        <v>68.825000000000003</v>
      </c>
      <c r="S270" s="134"/>
      <c r="T270" s="134"/>
      <c r="U270" s="134">
        <v>124.15900000000001</v>
      </c>
      <c r="V270" s="134">
        <v>112.407</v>
      </c>
      <c r="W270" s="134"/>
      <c r="X270" s="79"/>
      <c r="Y270" s="79"/>
      <c r="Z270" s="81"/>
      <c r="AA270" s="79"/>
      <c r="AB270" s="79"/>
      <c r="AC270" s="79"/>
      <c r="AD270" s="79"/>
      <c r="AE270" s="79"/>
      <c r="AF270" s="82"/>
      <c r="AG270" s="82"/>
      <c r="AH270" s="171"/>
      <c r="AI270" s="171"/>
      <c r="AJ270" s="171"/>
      <c r="AK270" s="82"/>
      <c r="AL270" s="82"/>
      <c r="AM270" s="82"/>
      <c r="AN270" s="82"/>
      <c r="AO270" s="82"/>
      <c r="AP270" s="83"/>
      <c r="AQ270" s="79"/>
      <c r="AR270" s="79"/>
      <c r="AS270" s="79"/>
      <c r="AT270" s="79"/>
    </row>
    <row r="271" spans="1:46" ht="16.5" hidden="1" x14ac:dyDescent="0.25">
      <c r="A271" s="141"/>
      <c r="B271" s="287"/>
      <c r="C271" s="287"/>
      <c r="D271" s="287"/>
      <c r="E271" s="287"/>
      <c r="F271" s="287"/>
      <c r="G271" s="287"/>
      <c r="H271" s="287"/>
      <c r="I271" s="287"/>
      <c r="J271" s="142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79"/>
      <c r="Y271" s="79"/>
      <c r="Z271" s="81"/>
      <c r="AA271" s="79"/>
      <c r="AB271" s="79"/>
      <c r="AC271" s="79"/>
      <c r="AD271" s="79"/>
      <c r="AE271" s="79"/>
      <c r="AF271" s="82"/>
      <c r="AG271" s="82"/>
      <c r="AH271" s="171"/>
      <c r="AI271" s="171"/>
      <c r="AJ271" s="171"/>
      <c r="AK271" s="82"/>
      <c r="AL271" s="82"/>
      <c r="AM271" s="82"/>
      <c r="AN271" s="82"/>
      <c r="AO271" s="82"/>
      <c r="AP271" s="83"/>
      <c r="AQ271" s="79"/>
      <c r="AR271" s="79"/>
      <c r="AS271" s="79"/>
      <c r="AT271" s="79"/>
    </row>
    <row r="272" spans="1:46" ht="16.5" hidden="1" x14ac:dyDescent="0.25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81"/>
      <c r="AA272" s="79"/>
      <c r="AB272" s="79"/>
      <c r="AC272" s="79"/>
      <c r="AD272" s="79"/>
      <c r="AE272" s="79"/>
      <c r="AF272" s="82"/>
      <c r="AG272" s="82"/>
      <c r="AH272" s="171"/>
      <c r="AI272" s="171"/>
      <c r="AJ272" s="171"/>
      <c r="AK272" s="82"/>
      <c r="AL272" s="82"/>
      <c r="AM272" s="82"/>
      <c r="AN272" s="82"/>
      <c r="AO272" s="82"/>
      <c r="AP272" s="83"/>
      <c r="AQ272" s="79"/>
      <c r="AR272" s="79"/>
      <c r="AS272" s="79"/>
      <c r="AT272" s="79"/>
    </row>
    <row r="273" spans="1:46" ht="16.5" hidden="1" x14ac:dyDescent="0.25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81"/>
      <c r="AA273" s="79"/>
      <c r="AB273" s="79"/>
      <c r="AC273" s="79"/>
      <c r="AD273" s="79"/>
      <c r="AE273" s="79"/>
      <c r="AF273" s="82"/>
      <c r="AG273" s="82"/>
      <c r="AH273" s="171"/>
      <c r="AI273" s="171"/>
      <c r="AJ273" s="171"/>
      <c r="AK273" s="82"/>
      <c r="AL273" s="82"/>
      <c r="AM273" s="82"/>
      <c r="AN273" s="82"/>
      <c r="AO273" s="82"/>
      <c r="AP273" s="83"/>
      <c r="AQ273" s="79"/>
      <c r="AR273" s="79"/>
      <c r="AS273" s="79"/>
      <c r="AT273" s="79"/>
    </row>
    <row r="274" spans="1:46" ht="16.5" hidden="1" x14ac:dyDescent="0.25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81"/>
      <c r="AA274" s="79"/>
      <c r="AB274" s="79"/>
      <c r="AC274" s="79"/>
      <c r="AD274" s="79"/>
      <c r="AE274" s="79"/>
      <c r="AF274" s="82"/>
      <c r="AG274" s="82"/>
      <c r="AH274" s="171"/>
      <c r="AI274" s="171"/>
      <c r="AJ274" s="171"/>
      <c r="AK274" s="82"/>
      <c r="AL274" s="82"/>
      <c r="AM274" s="82"/>
      <c r="AN274" s="82"/>
      <c r="AO274" s="82"/>
      <c r="AP274" s="83"/>
      <c r="AQ274" s="79"/>
      <c r="AR274" s="79"/>
      <c r="AS274" s="79"/>
      <c r="AT274" s="79"/>
    </row>
    <row r="275" spans="1:46" ht="16.5" hidden="1" x14ac:dyDescent="0.2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81"/>
      <c r="AA275" s="79"/>
      <c r="AB275" s="79"/>
      <c r="AC275" s="79"/>
      <c r="AD275" s="79"/>
      <c r="AE275" s="79"/>
      <c r="AF275" s="82"/>
      <c r="AG275" s="82"/>
      <c r="AH275" s="171"/>
      <c r="AI275" s="171"/>
      <c r="AJ275" s="171"/>
      <c r="AK275" s="82"/>
      <c r="AL275" s="82"/>
      <c r="AM275" s="82"/>
      <c r="AN275" s="82"/>
      <c r="AO275" s="82"/>
      <c r="AP275" s="83"/>
      <c r="AQ275" s="79"/>
      <c r="AR275" s="79"/>
      <c r="AS275" s="79"/>
      <c r="AT275" s="79"/>
    </row>
    <row r="276" spans="1:46" ht="16.5" hidden="1" x14ac:dyDescent="0.25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81"/>
      <c r="AA276" s="79"/>
      <c r="AB276" s="79"/>
      <c r="AC276" s="79"/>
      <c r="AD276" s="79"/>
      <c r="AE276" s="79"/>
      <c r="AF276" s="82"/>
      <c r="AG276" s="82"/>
      <c r="AH276" s="171"/>
      <c r="AI276" s="171"/>
      <c r="AJ276" s="171"/>
      <c r="AK276" s="82"/>
      <c r="AL276" s="82"/>
      <c r="AM276" s="82"/>
      <c r="AN276" s="82"/>
      <c r="AO276" s="82"/>
      <c r="AP276" s="83"/>
      <c r="AQ276" s="79"/>
      <c r="AR276" s="79"/>
      <c r="AS276" s="79"/>
      <c r="AT276" s="79"/>
    </row>
    <row r="277" spans="1:46" ht="16.5" hidden="1" x14ac:dyDescent="0.25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81"/>
      <c r="AA277" s="79"/>
      <c r="AB277" s="79"/>
      <c r="AC277" s="79"/>
      <c r="AD277" s="79"/>
      <c r="AE277" s="79"/>
      <c r="AF277" s="82"/>
      <c r="AG277" s="82"/>
      <c r="AH277" s="171"/>
      <c r="AI277" s="171"/>
      <c r="AJ277" s="171"/>
      <c r="AK277" s="82"/>
      <c r="AL277" s="82"/>
      <c r="AM277" s="82"/>
      <c r="AN277" s="82"/>
      <c r="AO277" s="82"/>
      <c r="AP277" s="83"/>
      <c r="AQ277" s="79"/>
      <c r="AR277" s="79"/>
      <c r="AS277" s="79"/>
      <c r="AT277" s="79"/>
    </row>
    <row r="278" spans="1:46" ht="16.5" hidden="1" x14ac:dyDescent="0.25">
      <c r="A278" s="88" t="s">
        <v>117</v>
      </c>
      <c r="B278" s="88"/>
      <c r="C278" s="88"/>
      <c r="D278" s="88"/>
      <c r="E278" s="88"/>
      <c r="F278" s="88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81"/>
      <c r="AA278" s="79"/>
      <c r="AB278" s="79"/>
      <c r="AC278" s="79"/>
      <c r="AD278" s="79"/>
      <c r="AE278" s="79"/>
      <c r="AF278" s="82"/>
      <c r="AG278" s="82"/>
      <c r="AH278" s="171"/>
      <c r="AI278" s="171"/>
      <c r="AJ278" s="171"/>
      <c r="AK278" s="82"/>
      <c r="AL278" s="82"/>
      <c r="AM278" s="82"/>
      <c r="AN278" s="82"/>
      <c r="AO278" s="82"/>
      <c r="AP278" s="83"/>
      <c r="AQ278" s="79"/>
      <c r="AR278" s="79"/>
      <c r="AS278" s="79"/>
      <c r="AT278" s="79"/>
    </row>
    <row r="279" spans="1:46" ht="16.5" hidden="1" x14ac:dyDescent="0.25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>
        <f>W13</f>
        <v>0</v>
      </c>
      <c r="X279" s="79"/>
      <c r="Y279" s="79"/>
      <c r="Z279" s="81"/>
      <c r="AA279" s="79"/>
      <c r="AB279" s="79"/>
      <c r="AC279" s="79"/>
      <c r="AD279" s="79"/>
      <c r="AE279" s="79"/>
      <c r="AF279" s="82"/>
      <c r="AG279" s="82"/>
      <c r="AH279" s="171"/>
      <c r="AI279" s="171"/>
      <c r="AJ279" s="171"/>
      <c r="AK279" s="82"/>
      <c r="AL279" s="82"/>
      <c r="AM279" s="82"/>
      <c r="AN279" s="82"/>
      <c r="AO279" s="82"/>
      <c r="AP279" s="83"/>
      <c r="AQ279" s="79"/>
      <c r="AR279" s="79"/>
      <c r="AS279" s="79"/>
      <c r="AT279" s="79"/>
    </row>
    <row r="280" spans="1:46" ht="16.5" hidden="1" x14ac:dyDescent="0.25">
      <c r="A280" s="93"/>
      <c r="B280" s="283"/>
      <c r="C280" s="283"/>
      <c r="D280" s="283"/>
      <c r="E280" s="283"/>
      <c r="F280" s="283"/>
      <c r="G280" s="284" t="s">
        <v>59</v>
      </c>
      <c r="H280" s="284" t="s">
        <v>59</v>
      </c>
      <c r="I280" s="284" t="s">
        <v>59</v>
      </c>
      <c r="J280" s="285" t="s">
        <v>14</v>
      </c>
      <c r="K280" s="286" t="str">
        <f t="shared" ref="K280:V280" si="172">K14</f>
        <v>1997/98</v>
      </c>
      <c r="L280" s="286" t="str">
        <f t="shared" si="172"/>
        <v>1998/99</v>
      </c>
      <c r="M280" s="286" t="str">
        <f t="shared" si="172"/>
        <v>1999/2000</v>
      </c>
      <c r="N280" s="286" t="str">
        <f t="shared" si="172"/>
        <v>2000/01</v>
      </c>
      <c r="O280" s="286" t="str">
        <f t="shared" si="172"/>
        <v>2001/02</v>
      </c>
      <c r="P280" s="286" t="str">
        <f t="shared" si="172"/>
        <v>2002/03</v>
      </c>
      <c r="Q280" s="286" t="str">
        <f t="shared" si="172"/>
        <v>2003/04</v>
      </c>
      <c r="R280" s="286" t="str">
        <f t="shared" si="172"/>
        <v>2004/05</v>
      </c>
      <c r="S280" s="286" t="str">
        <f t="shared" si="172"/>
        <v>2005/06</v>
      </c>
      <c r="T280" s="286" t="str">
        <f t="shared" si="172"/>
        <v>2006/07</v>
      </c>
      <c r="U280" s="286" t="str">
        <f t="shared" si="172"/>
        <v>2007/08</v>
      </c>
      <c r="V280" s="286" t="str">
        <f t="shared" si="172"/>
        <v>2008/09</v>
      </c>
      <c r="W280" s="286" t="str">
        <f>W14</f>
        <v>2009/10</v>
      </c>
      <c r="X280" s="79"/>
      <c r="Y280" s="79"/>
      <c r="Z280" s="81"/>
      <c r="AA280" s="79"/>
      <c r="AB280" s="79"/>
      <c r="AC280" s="79"/>
      <c r="AD280" s="79"/>
      <c r="AE280" s="79"/>
      <c r="AF280" s="82"/>
      <c r="AG280" s="82"/>
      <c r="AH280" s="171"/>
      <c r="AI280" s="171"/>
      <c r="AJ280" s="171"/>
      <c r="AK280" s="82"/>
      <c r="AL280" s="82"/>
      <c r="AM280" s="82"/>
      <c r="AN280" s="82"/>
      <c r="AO280" s="82"/>
      <c r="AP280" s="83"/>
      <c r="AQ280" s="79"/>
      <c r="AR280" s="79"/>
      <c r="AS280" s="79"/>
      <c r="AT280" s="79"/>
    </row>
    <row r="281" spans="1:46" ht="16.5" hidden="1" x14ac:dyDescent="0.25">
      <c r="A281" s="104" t="s">
        <v>44</v>
      </c>
      <c r="B281" s="216"/>
      <c r="C281" s="216"/>
      <c r="D281" s="216"/>
      <c r="E281" s="216"/>
      <c r="F281" s="216"/>
      <c r="G281" s="216" t="s">
        <v>59</v>
      </c>
      <c r="H281" s="216" t="s">
        <v>59</v>
      </c>
      <c r="I281" s="216" t="s">
        <v>59</v>
      </c>
      <c r="J281" s="281" t="s">
        <v>118</v>
      </c>
      <c r="K281" s="217" t="s">
        <v>118</v>
      </c>
      <c r="L281" s="217" t="s">
        <v>118</v>
      </c>
      <c r="M281" s="217" t="s">
        <v>118</v>
      </c>
      <c r="N281" s="217" t="s">
        <v>118</v>
      </c>
      <c r="O281" s="217" t="s">
        <v>118</v>
      </c>
      <c r="P281" s="217" t="s">
        <v>118</v>
      </c>
      <c r="Q281" s="217" t="s">
        <v>118</v>
      </c>
      <c r="R281" s="217" t="s">
        <v>118</v>
      </c>
      <c r="S281" s="217" t="s">
        <v>118</v>
      </c>
      <c r="T281" s="217" t="s">
        <v>118</v>
      </c>
      <c r="U281" s="217" t="s">
        <v>118</v>
      </c>
      <c r="V281" s="217" t="s">
        <v>118</v>
      </c>
      <c r="W281" s="217" t="s">
        <v>118</v>
      </c>
      <c r="X281" s="79"/>
      <c r="Y281" s="79"/>
      <c r="Z281" s="81"/>
      <c r="AA281" s="79"/>
      <c r="AB281" s="79"/>
      <c r="AC281" s="79"/>
      <c r="AD281" s="79"/>
      <c r="AE281" s="79"/>
      <c r="AF281" s="82"/>
      <c r="AG281" s="82"/>
      <c r="AH281" s="171"/>
      <c r="AI281" s="171"/>
      <c r="AJ281" s="171"/>
      <c r="AK281" s="82"/>
      <c r="AL281" s="82"/>
      <c r="AM281" s="82"/>
      <c r="AN281" s="82"/>
      <c r="AO281" s="82"/>
      <c r="AP281" s="83"/>
      <c r="AQ281" s="79"/>
      <c r="AR281" s="79"/>
      <c r="AS281" s="79"/>
      <c r="AT281" s="79"/>
    </row>
    <row r="282" spans="1:46" ht="16.5" hidden="1" x14ac:dyDescent="0.25">
      <c r="A282" s="114"/>
      <c r="B282" s="79"/>
      <c r="C282" s="79"/>
      <c r="D282" s="79"/>
      <c r="E282" s="79"/>
      <c r="F282" s="79"/>
      <c r="G282" s="79"/>
      <c r="H282" s="79"/>
      <c r="I282" s="79"/>
      <c r="J282" s="115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79"/>
      <c r="Y282" s="79"/>
      <c r="Z282" s="81"/>
      <c r="AA282" s="79"/>
      <c r="AB282" s="79"/>
      <c r="AC282" s="79"/>
      <c r="AD282" s="79"/>
      <c r="AE282" s="79"/>
      <c r="AF282" s="82"/>
      <c r="AG282" s="82"/>
      <c r="AH282" s="171"/>
      <c r="AI282" s="171"/>
      <c r="AJ282" s="171"/>
      <c r="AK282" s="82"/>
      <c r="AL282" s="82"/>
      <c r="AM282" s="82"/>
      <c r="AN282" s="82"/>
      <c r="AO282" s="82"/>
      <c r="AP282" s="83"/>
      <c r="AQ282" s="79"/>
      <c r="AR282" s="79"/>
      <c r="AS282" s="79"/>
      <c r="AT282" s="79"/>
    </row>
    <row r="283" spans="1:46" ht="16.5" hidden="1" x14ac:dyDescent="0.25">
      <c r="A283" s="125" t="s">
        <v>111</v>
      </c>
      <c r="B283" s="78"/>
      <c r="C283" s="78"/>
      <c r="D283" s="78"/>
      <c r="E283" s="78"/>
      <c r="F283" s="78"/>
      <c r="G283" s="79"/>
      <c r="H283" s="79"/>
      <c r="I283" s="79"/>
      <c r="J283" s="127">
        <v>3.21</v>
      </c>
      <c r="K283" s="128">
        <v>1.56</v>
      </c>
      <c r="L283" s="128">
        <v>2</v>
      </c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79"/>
      <c r="Y283" s="79"/>
      <c r="Z283" s="81"/>
      <c r="AA283" s="79"/>
      <c r="AB283" s="79"/>
      <c r="AC283" s="79"/>
      <c r="AD283" s="79"/>
      <c r="AE283" s="79"/>
      <c r="AF283" s="82"/>
      <c r="AG283" s="82"/>
      <c r="AH283" s="171"/>
      <c r="AI283" s="171"/>
      <c r="AJ283" s="171"/>
      <c r="AK283" s="82"/>
      <c r="AL283" s="82"/>
      <c r="AM283" s="82"/>
      <c r="AN283" s="82"/>
      <c r="AO283" s="82"/>
      <c r="AP283" s="83"/>
      <c r="AQ283" s="79"/>
      <c r="AR283" s="79"/>
      <c r="AS283" s="79"/>
      <c r="AT283" s="79"/>
    </row>
    <row r="284" spans="1:46" ht="16.5" hidden="1" x14ac:dyDescent="0.25">
      <c r="A284" s="125" t="s">
        <v>112</v>
      </c>
      <c r="B284" s="78"/>
      <c r="C284" s="78"/>
      <c r="D284" s="78"/>
      <c r="E284" s="78"/>
      <c r="F284" s="78"/>
      <c r="G284" s="79"/>
      <c r="H284" s="79"/>
      <c r="I284" s="79"/>
      <c r="J284" s="127">
        <v>79.671999999999997</v>
      </c>
      <c r="K284" s="128">
        <v>140</v>
      </c>
      <c r="L284" s="128">
        <v>125</v>
      </c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79"/>
      <c r="Y284" s="79"/>
      <c r="Z284" s="81"/>
      <c r="AA284" s="79"/>
      <c r="AB284" s="79"/>
      <c r="AC284" s="79"/>
      <c r="AD284" s="79"/>
      <c r="AE284" s="79"/>
      <c r="AF284" s="82"/>
      <c r="AG284" s="82"/>
      <c r="AH284" s="171"/>
      <c r="AI284" s="171"/>
      <c r="AJ284" s="171"/>
      <c r="AK284" s="82"/>
      <c r="AL284" s="82"/>
      <c r="AM284" s="82"/>
      <c r="AN284" s="82"/>
      <c r="AO284" s="82"/>
      <c r="AP284" s="83"/>
      <c r="AQ284" s="79"/>
      <c r="AR284" s="79"/>
      <c r="AS284" s="79"/>
      <c r="AT284" s="79"/>
    </row>
    <row r="285" spans="1:46" ht="16.5" hidden="1" x14ac:dyDescent="0.25">
      <c r="A285" s="125" t="s">
        <v>113</v>
      </c>
      <c r="B285" s="78"/>
      <c r="C285" s="78"/>
      <c r="D285" s="78"/>
      <c r="E285" s="78"/>
      <c r="F285" s="78"/>
      <c r="G285" s="79"/>
      <c r="H285" s="79"/>
      <c r="I285" s="79"/>
      <c r="J285" s="127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79"/>
      <c r="Y285" s="79"/>
      <c r="Z285" s="81"/>
      <c r="AA285" s="79"/>
      <c r="AB285" s="79"/>
      <c r="AC285" s="79"/>
      <c r="AD285" s="79"/>
      <c r="AE285" s="79"/>
      <c r="AF285" s="82"/>
      <c r="AG285" s="82"/>
      <c r="AH285" s="171"/>
      <c r="AI285" s="171"/>
      <c r="AJ285" s="171"/>
      <c r="AK285" s="82"/>
      <c r="AL285" s="82"/>
      <c r="AM285" s="82"/>
      <c r="AN285" s="82"/>
      <c r="AO285" s="82"/>
      <c r="AP285" s="83"/>
      <c r="AQ285" s="79"/>
      <c r="AR285" s="79"/>
      <c r="AS285" s="79"/>
      <c r="AT285" s="79"/>
    </row>
    <row r="286" spans="1:46" ht="16.5" hidden="1" x14ac:dyDescent="0.25">
      <c r="A286" s="125" t="s">
        <v>54</v>
      </c>
      <c r="B286" s="78"/>
      <c r="C286" s="78"/>
      <c r="D286" s="78"/>
      <c r="E286" s="78"/>
      <c r="F286" s="78"/>
      <c r="G286" s="79"/>
      <c r="H286" s="79"/>
      <c r="I286" s="79"/>
      <c r="J286" s="127">
        <v>110</v>
      </c>
      <c r="K286" s="128">
        <v>58</v>
      </c>
      <c r="L286" s="128">
        <v>52.7</v>
      </c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79"/>
      <c r="Y286" s="79"/>
      <c r="Z286" s="81"/>
      <c r="AA286" s="79"/>
      <c r="AB286" s="79"/>
      <c r="AC286" s="79"/>
      <c r="AD286" s="79"/>
      <c r="AE286" s="79"/>
      <c r="AF286" s="82"/>
      <c r="AG286" s="82"/>
      <c r="AH286" s="171"/>
      <c r="AI286" s="171"/>
      <c r="AJ286" s="171"/>
      <c r="AK286" s="82"/>
      <c r="AL286" s="82"/>
      <c r="AM286" s="82"/>
      <c r="AN286" s="82"/>
      <c r="AO286" s="82"/>
      <c r="AP286" s="83"/>
      <c r="AQ286" s="79"/>
      <c r="AR286" s="79"/>
      <c r="AS286" s="79"/>
      <c r="AT286" s="79"/>
    </row>
    <row r="287" spans="1:46" ht="16.5" hidden="1" x14ac:dyDescent="0.25">
      <c r="A287" s="125" t="s">
        <v>55</v>
      </c>
      <c r="B287" s="78"/>
      <c r="C287" s="78"/>
      <c r="D287" s="78"/>
      <c r="E287" s="78"/>
      <c r="F287" s="78"/>
      <c r="G287" s="79"/>
      <c r="H287" s="79"/>
      <c r="I287" s="79"/>
      <c r="J287" s="127">
        <v>53.414000000000001</v>
      </c>
      <c r="K287" s="128">
        <v>53</v>
      </c>
      <c r="L287" s="128">
        <v>24.2</v>
      </c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79"/>
      <c r="Y287" s="79"/>
      <c r="Z287" s="81"/>
      <c r="AA287" s="79"/>
      <c r="AB287" s="79"/>
      <c r="AC287" s="79"/>
      <c r="AD287" s="79"/>
      <c r="AE287" s="79"/>
      <c r="AF287" s="82"/>
      <c r="AG287" s="82"/>
      <c r="AH287" s="171"/>
      <c r="AI287" s="171"/>
      <c r="AJ287" s="171"/>
      <c r="AK287" s="82"/>
      <c r="AL287" s="82"/>
      <c r="AM287" s="82"/>
      <c r="AN287" s="82"/>
      <c r="AO287" s="82"/>
      <c r="AP287" s="83"/>
      <c r="AQ287" s="79"/>
      <c r="AR287" s="79"/>
      <c r="AS287" s="79"/>
      <c r="AT287" s="79"/>
    </row>
    <row r="288" spans="1:46" ht="16.5" hidden="1" x14ac:dyDescent="0.25">
      <c r="A288" s="125" t="s">
        <v>114</v>
      </c>
      <c r="B288" s="78"/>
      <c r="C288" s="78"/>
      <c r="D288" s="78"/>
      <c r="E288" s="78"/>
      <c r="F288" s="78"/>
      <c r="G288" s="79"/>
      <c r="H288" s="79"/>
      <c r="I288" s="79"/>
      <c r="J288" s="127">
        <v>130.93700000000001</v>
      </c>
      <c r="K288" s="128">
        <v>46.8</v>
      </c>
      <c r="L288" s="128">
        <v>48.3</v>
      </c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79"/>
      <c r="Y288" s="79"/>
      <c r="Z288" s="81"/>
      <c r="AA288" s="79"/>
      <c r="AB288" s="79"/>
      <c r="AC288" s="79"/>
      <c r="AD288" s="79"/>
      <c r="AE288" s="79"/>
      <c r="AF288" s="82"/>
      <c r="AG288" s="82"/>
      <c r="AH288" s="171"/>
      <c r="AI288" s="171"/>
      <c r="AJ288" s="171"/>
      <c r="AK288" s="82"/>
      <c r="AL288" s="82"/>
      <c r="AM288" s="82"/>
      <c r="AN288" s="82"/>
      <c r="AO288" s="82"/>
      <c r="AP288" s="83"/>
      <c r="AQ288" s="79"/>
      <c r="AR288" s="79"/>
      <c r="AS288" s="79"/>
      <c r="AT288" s="79"/>
    </row>
    <row r="289" spans="1:46" ht="16.5" hidden="1" x14ac:dyDescent="0.25">
      <c r="A289" s="125" t="s">
        <v>57</v>
      </c>
      <c r="B289" s="78"/>
      <c r="C289" s="78"/>
      <c r="D289" s="78"/>
      <c r="E289" s="78"/>
      <c r="F289" s="78"/>
      <c r="G289" s="79"/>
      <c r="H289" s="79"/>
      <c r="I289" s="79"/>
      <c r="J289" s="127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79"/>
      <c r="Y289" s="79"/>
      <c r="Z289" s="81"/>
      <c r="AA289" s="79"/>
      <c r="AB289" s="79"/>
      <c r="AC289" s="79"/>
      <c r="AD289" s="79"/>
      <c r="AE289" s="79"/>
      <c r="AF289" s="82"/>
      <c r="AG289" s="82"/>
      <c r="AH289" s="171"/>
      <c r="AI289" s="171"/>
      <c r="AJ289" s="171"/>
      <c r="AK289" s="82"/>
      <c r="AL289" s="82"/>
      <c r="AM289" s="82"/>
      <c r="AN289" s="82"/>
      <c r="AO289" s="82"/>
      <c r="AP289" s="83"/>
      <c r="AQ289" s="79"/>
      <c r="AR289" s="79"/>
      <c r="AS289" s="79"/>
      <c r="AT289" s="79"/>
    </row>
    <row r="290" spans="1:46" ht="16.5" hidden="1" x14ac:dyDescent="0.25">
      <c r="A290" s="125" t="s">
        <v>115</v>
      </c>
      <c r="B290" s="78"/>
      <c r="C290" s="78"/>
      <c r="D290" s="78"/>
      <c r="E290" s="78"/>
      <c r="F290" s="78"/>
      <c r="G290" s="79"/>
      <c r="H290" s="79"/>
      <c r="I290" s="79"/>
      <c r="J290" s="127">
        <v>46.5</v>
      </c>
      <c r="K290" s="128">
        <v>23.6</v>
      </c>
      <c r="L290" s="128">
        <v>10.4</v>
      </c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79"/>
      <c r="Y290" s="79"/>
      <c r="Z290" s="81"/>
      <c r="AA290" s="79"/>
      <c r="AB290" s="79"/>
      <c r="AC290" s="79"/>
      <c r="AD290" s="79"/>
      <c r="AE290" s="79"/>
      <c r="AF290" s="82"/>
      <c r="AG290" s="82"/>
      <c r="AH290" s="171"/>
      <c r="AI290" s="171"/>
      <c r="AJ290" s="171"/>
      <c r="AK290" s="82"/>
      <c r="AL290" s="82"/>
      <c r="AM290" s="82"/>
      <c r="AN290" s="82"/>
      <c r="AO290" s="82"/>
      <c r="AP290" s="83"/>
      <c r="AQ290" s="79"/>
      <c r="AR290" s="79"/>
      <c r="AS290" s="79"/>
      <c r="AT290" s="79"/>
    </row>
    <row r="291" spans="1:46" ht="16.5" hidden="1" x14ac:dyDescent="0.25">
      <c r="A291" s="114"/>
      <c r="B291" s="79"/>
      <c r="C291" s="79"/>
      <c r="D291" s="79"/>
      <c r="E291" s="79"/>
      <c r="F291" s="79"/>
      <c r="G291" s="79"/>
      <c r="H291" s="79"/>
      <c r="I291" s="79"/>
      <c r="J291" s="115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79"/>
      <c r="Y291" s="79"/>
      <c r="Z291" s="81"/>
      <c r="AA291" s="79"/>
      <c r="AB291" s="79"/>
      <c r="AC291" s="79"/>
      <c r="AD291" s="79"/>
      <c r="AE291" s="79"/>
      <c r="AF291" s="82"/>
      <c r="AG291" s="82"/>
      <c r="AH291" s="171"/>
      <c r="AI291" s="171"/>
      <c r="AJ291" s="171"/>
      <c r="AK291" s="82"/>
      <c r="AL291" s="82"/>
      <c r="AM291" s="82"/>
      <c r="AN291" s="82"/>
      <c r="AO291" s="82"/>
      <c r="AP291" s="83"/>
      <c r="AQ291" s="79"/>
      <c r="AR291" s="79"/>
      <c r="AS291" s="79"/>
      <c r="AT291" s="79"/>
    </row>
    <row r="292" spans="1:46" ht="16.5" hidden="1" x14ac:dyDescent="0.25">
      <c r="A292" s="132" t="s">
        <v>60</v>
      </c>
      <c r="B292" s="88"/>
      <c r="C292" s="88"/>
      <c r="D292" s="88"/>
      <c r="E292" s="88"/>
      <c r="F292" s="88"/>
      <c r="G292" s="79"/>
      <c r="H292" s="79"/>
      <c r="I292" s="79"/>
      <c r="J292" s="133">
        <f>SUM(J283:J290)</f>
        <v>423.733</v>
      </c>
      <c r="K292" s="134">
        <f>SUM(K283:K290)</f>
        <v>322.96000000000004</v>
      </c>
      <c r="L292" s="134">
        <f>SUM(L283:L290)</f>
        <v>262.59999999999997</v>
      </c>
      <c r="M292" s="134">
        <v>296.82</v>
      </c>
      <c r="N292" s="134">
        <v>189.29900000000001</v>
      </c>
      <c r="O292" s="134">
        <v>189.29900000000001</v>
      </c>
      <c r="P292" s="134">
        <v>189.29900000000001</v>
      </c>
      <c r="Q292" s="134">
        <v>189.29900000000001</v>
      </c>
      <c r="R292" s="134">
        <v>189.29900000000001</v>
      </c>
      <c r="S292" s="134"/>
      <c r="T292" s="134"/>
      <c r="U292" s="134">
        <v>334.32400000000001</v>
      </c>
      <c r="V292" s="134">
        <v>378.57600000000002</v>
      </c>
      <c r="W292" s="134"/>
      <c r="X292" s="79"/>
      <c r="Y292" s="79"/>
      <c r="Z292" s="81"/>
      <c r="AA292" s="79"/>
      <c r="AB292" s="79"/>
      <c r="AC292" s="79"/>
      <c r="AD292" s="79"/>
      <c r="AE292" s="79"/>
      <c r="AF292" s="82"/>
      <c r="AG292" s="82"/>
      <c r="AH292" s="171"/>
      <c r="AI292" s="171"/>
      <c r="AJ292" s="171"/>
      <c r="AK292" s="82"/>
      <c r="AL292" s="82"/>
      <c r="AM292" s="82"/>
      <c r="AN292" s="82"/>
      <c r="AO292" s="82"/>
      <c r="AP292" s="83"/>
      <c r="AQ292" s="79"/>
      <c r="AR292" s="79"/>
      <c r="AS292" s="79"/>
      <c r="AT292" s="79"/>
    </row>
    <row r="293" spans="1:46" ht="16.5" hidden="1" x14ac:dyDescent="0.25">
      <c r="A293" s="141"/>
      <c r="B293" s="287"/>
      <c r="C293" s="287"/>
      <c r="D293" s="287"/>
      <c r="E293" s="287"/>
      <c r="F293" s="287"/>
      <c r="G293" s="287"/>
      <c r="H293" s="287"/>
      <c r="I293" s="287"/>
      <c r="J293" s="142"/>
      <c r="K293" s="143"/>
      <c r="L293" s="143"/>
      <c r="M293" s="143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79"/>
      <c r="Y293" s="79"/>
      <c r="Z293" s="81"/>
      <c r="AA293" s="79"/>
      <c r="AB293" s="79"/>
      <c r="AC293" s="79"/>
      <c r="AD293" s="79"/>
      <c r="AE293" s="79"/>
      <c r="AF293" s="82"/>
      <c r="AG293" s="82"/>
      <c r="AH293" s="171"/>
      <c r="AI293" s="171"/>
      <c r="AJ293" s="171"/>
      <c r="AK293" s="82"/>
      <c r="AL293" s="82"/>
      <c r="AM293" s="82"/>
      <c r="AN293" s="82"/>
      <c r="AO293" s="82"/>
      <c r="AP293" s="83"/>
      <c r="AQ293" s="79"/>
      <c r="AR293" s="79"/>
      <c r="AS293" s="79"/>
      <c r="AT293" s="79"/>
    </row>
    <row r="294" spans="1:46" ht="16.5" hidden="1" x14ac:dyDescent="0.25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81"/>
      <c r="AA294" s="79"/>
      <c r="AB294" s="79"/>
      <c r="AC294" s="79"/>
      <c r="AD294" s="79"/>
      <c r="AE294" s="79"/>
      <c r="AF294" s="82"/>
      <c r="AG294" s="82"/>
      <c r="AH294" s="171"/>
      <c r="AI294" s="171"/>
      <c r="AJ294" s="171"/>
      <c r="AK294" s="82"/>
      <c r="AL294" s="82"/>
      <c r="AM294" s="82"/>
      <c r="AN294" s="82"/>
      <c r="AO294" s="82"/>
      <c r="AP294" s="83"/>
      <c r="AQ294" s="79"/>
      <c r="AR294" s="79"/>
      <c r="AS294" s="79"/>
      <c r="AT294" s="79"/>
    </row>
    <row r="295" spans="1:46" ht="16.5" hidden="1" x14ac:dyDescent="0.2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81"/>
      <c r="AA295" s="79"/>
      <c r="AB295" s="79"/>
      <c r="AC295" s="79"/>
      <c r="AD295" s="79"/>
      <c r="AE295" s="79"/>
      <c r="AF295" s="82"/>
      <c r="AG295" s="82"/>
      <c r="AH295" s="171"/>
      <c r="AI295" s="171"/>
      <c r="AJ295" s="171"/>
      <c r="AK295" s="82"/>
      <c r="AL295" s="82"/>
      <c r="AM295" s="82"/>
      <c r="AN295" s="82"/>
      <c r="AO295" s="82"/>
      <c r="AP295" s="83"/>
      <c r="AQ295" s="79"/>
      <c r="AR295" s="79"/>
      <c r="AS295" s="79"/>
      <c r="AT295" s="79"/>
    </row>
    <row r="296" spans="1:46" ht="16.5" hidden="1" x14ac:dyDescent="0.25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81"/>
      <c r="AA296" s="79"/>
      <c r="AB296" s="79"/>
      <c r="AC296" s="79"/>
      <c r="AD296" s="79"/>
      <c r="AE296" s="79"/>
      <c r="AF296" s="82"/>
      <c r="AG296" s="82"/>
      <c r="AH296" s="171"/>
      <c r="AI296" s="171"/>
      <c r="AJ296" s="171"/>
      <c r="AK296" s="82"/>
      <c r="AL296" s="82"/>
      <c r="AM296" s="82"/>
      <c r="AN296" s="82"/>
      <c r="AO296" s="82"/>
      <c r="AP296" s="83"/>
      <c r="AQ296" s="79"/>
      <c r="AR296" s="79"/>
      <c r="AS296" s="79"/>
      <c r="AT296" s="79"/>
    </row>
    <row r="297" spans="1:46" ht="16.5" hidden="1" x14ac:dyDescent="0.25">
      <c r="A297" s="88" t="s">
        <v>119</v>
      </c>
      <c r="B297" s="88"/>
      <c r="C297" s="88"/>
      <c r="D297" s="88"/>
      <c r="E297" s="88"/>
      <c r="F297" s="88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81"/>
      <c r="AA297" s="79"/>
      <c r="AB297" s="79"/>
      <c r="AC297" s="79"/>
      <c r="AD297" s="79"/>
      <c r="AE297" s="79"/>
      <c r="AF297" s="82"/>
      <c r="AG297" s="82"/>
      <c r="AH297" s="171"/>
      <c r="AI297" s="171"/>
      <c r="AJ297" s="171"/>
      <c r="AK297" s="82"/>
      <c r="AL297" s="82"/>
      <c r="AM297" s="82"/>
      <c r="AN297" s="82"/>
      <c r="AO297" s="82"/>
      <c r="AP297" s="83"/>
      <c r="AQ297" s="79"/>
      <c r="AR297" s="79"/>
      <c r="AS297" s="79"/>
      <c r="AT297" s="79"/>
    </row>
    <row r="298" spans="1:46" ht="16.5" hidden="1" x14ac:dyDescent="0.25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>
        <f>W13</f>
        <v>0</v>
      </c>
      <c r="X298" s="79"/>
      <c r="Y298" s="79"/>
      <c r="Z298" s="81"/>
      <c r="AA298" s="79"/>
      <c r="AB298" s="79"/>
      <c r="AC298" s="79"/>
      <c r="AD298" s="79"/>
      <c r="AE298" s="79"/>
      <c r="AF298" s="82"/>
      <c r="AG298" s="82"/>
      <c r="AH298" s="171"/>
      <c r="AI298" s="171"/>
      <c r="AJ298" s="171"/>
      <c r="AK298" s="82"/>
      <c r="AL298" s="82"/>
      <c r="AM298" s="82"/>
      <c r="AN298" s="82"/>
      <c r="AO298" s="82"/>
      <c r="AP298" s="83"/>
      <c r="AQ298" s="79"/>
      <c r="AR298" s="79"/>
      <c r="AS298" s="79"/>
      <c r="AT298" s="79"/>
    </row>
    <row r="299" spans="1:46" ht="16.5" hidden="1" x14ac:dyDescent="0.25">
      <c r="A299" s="93"/>
      <c r="B299" s="283"/>
      <c r="C299" s="283"/>
      <c r="D299" s="283"/>
      <c r="E299" s="283"/>
      <c r="F299" s="283"/>
      <c r="G299" s="284" t="s">
        <v>59</v>
      </c>
      <c r="H299" s="284" t="s">
        <v>59</v>
      </c>
      <c r="I299" s="284" t="s">
        <v>59</v>
      </c>
      <c r="J299" s="285" t="s">
        <v>14</v>
      </c>
      <c r="K299" s="286" t="str">
        <f t="shared" ref="K299:V299" si="173">K14</f>
        <v>1997/98</v>
      </c>
      <c r="L299" s="286" t="str">
        <f t="shared" si="173"/>
        <v>1998/99</v>
      </c>
      <c r="M299" s="286" t="str">
        <f t="shared" si="173"/>
        <v>1999/2000</v>
      </c>
      <c r="N299" s="286" t="str">
        <f t="shared" si="173"/>
        <v>2000/01</v>
      </c>
      <c r="O299" s="286" t="str">
        <f t="shared" si="173"/>
        <v>2001/02</v>
      </c>
      <c r="P299" s="286" t="str">
        <f t="shared" si="173"/>
        <v>2002/03</v>
      </c>
      <c r="Q299" s="286" t="str">
        <f t="shared" si="173"/>
        <v>2003/04</v>
      </c>
      <c r="R299" s="286" t="str">
        <f t="shared" si="173"/>
        <v>2004/05</v>
      </c>
      <c r="S299" s="286" t="str">
        <f t="shared" si="173"/>
        <v>2005/06</v>
      </c>
      <c r="T299" s="286" t="str">
        <f t="shared" si="173"/>
        <v>2006/07</v>
      </c>
      <c r="U299" s="286" t="str">
        <f t="shared" si="173"/>
        <v>2007/08</v>
      </c>
      <c r="V299" s="286" t="str">
        <f t="shared" si="173"/>
        <v>2008/09</v>
      </c>
      <c r="W299" s="286" t="str">
        <f>W14</f>
        <v>2009/10</v>
      </c>
      <c r="X299" s="79"/>
      <c r="Y299" s="79"/>
      <c r="Z299" s="81"/>
      <c r="AA299" s="79"/>
      <c r="AB299" s="79"/>
      <c r="AC299" s="79"/>
      <c r="AD299" s="79"/>
      <c r="AE299" s="79"/>
      <c r="AF299" s="82"/>
      <c r="AG299" s="82"/>
      <c r="AH299" s="171"/>
      <c r="AI299" s="171"/>
      <c r="AJ299" s="171"/>
      <c r="AK299" s="82"/>
      <c r="AL299" s="82"/>
      <c r="AM299" s="82"/>
      <c r="AN299" s="82"/>
      <c r="AO299" s="82"/>
      <c r="AP299" s="83"/>
      <c r="AQ299" s="79"/>
      <c r="AR299" s="79"/>
      <c r="AS299" s="79"/>
      <c r="AT299" s="79"/>
    </row>
    <row r="300" spans="1:46" ht="16.5" hidden="1" x14ac:dyDescent="0.25">
      <c r="A300" s="104" t="s">
        <v>44</v>
      </c>
      <c r="B300" s="216"/>
      <c r="C300" s="216"/>
      <c r="D300" s="216"/>
      <c r="E300" s="216"/>
      <c r="F300" s="216"/>
      <c r="G300" s="216" t="s">
        <v>59</v>
      </c>
      <c r="H300" s="216" t="s">
        <v>59</v>
      </c>
      <c r="I300" s="216" t="s">
        <v>59</v>
      </c>
      <c r="J300" s="281" t="s">
        <v>118</v>
      </c>
      <c r="K300" s="217" t="s">
        <v>118</v>
      </c>
      <c r="L300" s="217" t="s">
        <v>118</v>
      </c>
      <c r="M300" s="217" t="s">
        <v>118</v>
      </c>
      <c r="N300" s="217" t="s">
        <v>118</v>
      </c>
      <c r="O300" s="217" t="s">
        <v>118</v>
      </c>
      <c r="P300" s="217" t="s">
        <v>118</v>
      </c>
      <c r="Q300" s="217" t="s">
        <v>118</v>
      </c>
      <c r="R300" s="217" t="s">
        <v>118</v>
      </c>
      <c r="S300" s="217" t="s">
        <v>118</v>
      </c>
      <c r="T300" s="217" t="s">
        <v>118</v>
      </c>
      <c r="U300" s="217" t="s">
        <v>118</v>
      </c>
      <c r="V300" s="217" t="s">
        <v>118</v>
      </c>
      <c r="W300" s="217" t="s">
        <v>118</v>
      </c>
      <c r="X300" s="79"/>
      <c r="Y300" s="79"/>
      <c r="Z300" s="81"/>
      <c r="AA300" s="79"/>
      <c r="AB300" s="79"/>
      <c r="AC300" s="79"/>
      <c r="AD300" s="79"/>
      <c r="AE300" s="79"/>
      <c r="AF300" s="82"/>
      <c r="AG300" s="82"/>
      <c r="AH300" s="171"/>
      <c r="AI300" s="171"/>
      <c r="AJ300" s="171"/>
      <c r="AK300" s="82"/>
      <c r="AL300" s="82"/>
      <c r="AM300" s="82"/>
      <c r="AN300" s="82"/>
      <c r="AO300" s="82"/>
      <c r="AP300" s="83"/>
      <c r="AQ300" s="79"/>
      <c r="AR300" s="79"/>
      <c r="AS300" s="79"/>
      <c r="AT300" s="79"/>
    </row>
    <row r="301" spans="1:46" ht="16.5" hidden="1" x14ac:dyDescent="0.25">
      <c r="A301" s="114"/>
      <c r="B301" s="79"/>
      <c r="C301" s="79"/>
      <c r="D301" s="79"/>
      <c r="E301" s="79"/>
      <c r="F301" s="79"/>
      <c r="G301" s="79"/>
      <c r="H301" s="79"/>
      <c r="I301" s="79"/>
      <c r="J301" s="115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79"/>
      <c r="Y301" s="79"/>
      <c r="Z301" s="81"/>
      <c r="AA301" s="79"/>
      <c r="AB301" s="79"/>
      <c r="AC301" s="79"/>
      <c r="AD301" s="79"/>
      <c r="AE301" s="79"/>
      <c r="AF301" s="82"/>
      <c r="AG301" s="82"/>
      <c r="AH301" s="171"/>
      <c r="AI301" s="171"/>
      <c r="AJ301" s="171"/>
      <c r="AK301" s="82"/>
      <c r="AL301" s="82"/>
      <c r="AM301" s="82"/>
      <c r="AN301" s="82"/>
      <c r="AO301" s="82"/>
      <c r="AP301" s="83"/>
      <c r="AQ301" s="79"/>
      <c r="AR301" s="79"/>
      <c r="AS301" s="79"/>
      <c r="AT301" s="79"/>
    </row>
    <row r="302" spans="1:46" ht="16.5" hidden="1" x14ac:dyDescent="0.25">
      <c r="A302" s="125" t="s">
        <v>111</v>
      </c>
      <c r="B302" s="78"/>
      <c r="C302" s="78"/>
      <c r="D302" s="78"/>
      <c r="E302" s="78"/>
      <c r="F302" s="78"/>
      <c r="G302" s="79"/>
      <c r="H302" s="79"/>
      <c r="I302" s="79"/>
      <c r="J302" s="127">
        <v>8.2799999999999994</v>
      </c>
      <c r="K302" s="128">
        <v>4.68</v>
      </c>
      <c r="L302" s="128">
        <v>3.6</v>
      </c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79"/>
      <c r="Y302" s="79"/>
      <c r="Z302" s="81"/>
      <c r="AA302" s="79"/>
      <c r="AB302" s="79"/>
      <c r="AC302" s="79"/>
      <c r="AD302" s="79"/>
      <c r="AE302" s="79"/>
      <c r="AF302" s="82"/>
      <c r="AG302" s="82"/>
      <c r="AH302" s="171"/>
      <c r="AI302" s="171"/>
      <c r="AJ302" s="171"/>
      <c r="AK302" s="82"/>
      <c r="AL302" s="82"/>
      <c r="AM302" s="82"/>
      <c r="AN302" s="82"/>
      <c r="AO302" s="82"/>
      <c r="AP302" s="83"/>
      <c r="AQ302" s="79"/>
      <c r="AR302" s="79"/>
      <c r="AS302" s="79"/>
      <c r="AT302" s="79"/>
    </row>
    <row r="303" spans="1:46" ht="16.5" hidden="1" x14ac:dyDescent="0.25">
      <c r="A303" s="125" t="s">
        <v>112</v>
      </c>
      <c r="B303" s="78"/>
      <c r="C303" s="78"/>
      <c r="D303" s="78"/>
      <c r="E303" s="78"/>
      <c r="F303" s="78"/>
      <c r="G303" s="79"/>
      <c r="H303" s="79"/>
      <c r="I303" s="79"/>
      <c r="J303" s="127">
        <v>28.155000000000001</v>
      </c>
      <c r="K303" s="128">
        <v>80</v>
      </c>
      <c r="L303" s="128">
        <v>95</v>
      </c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79"/>
      <c r="Y303" s="79"/>
      <c r="Z303" s="81"/>
      <c r="AA303" s="79"/>
      <c r="AB303" s="79"/>
      <c r="AC303" s="79"/>
      <c r="AD303" s="79"/>
      <c r="AE303" s="79"/>
      <c r="AF303" s="82"/>
      <c r="AG303" s="82"/>
      <c r="AH303" s="171"/>
      <c r="AI303" s="171"/>
      <c r="AJ303" s="171"/>
      <c r="AK303" s="82"/>
      <c r="AL303" s="82"/>
      <c r="AM303" s="82"/>
      <c r="AN303" s="82"/>
      <c r="AO303" s="82"/>
      <c r="AP303" s="83"/>
      <c r="AQ303" s="79"/>
      <c r="AR303" s="79"/>
      <c r="AS303" s="79"/>
      <c r="AT303" s="79"/>
    </row>
    <row r="304" spans="1:46" ht="16.5" hidden="1" x14ac:dyDescent="0.25">
      <c r="A304" s="125" t="s">
        <v>113</v>
      </c>
      <c r="B304" s="78"/>
      <c r="C304" s="78"/>
      <c r="D304" s="78"/>
      <c r="E304" s="78"/>
      <c r="F304" s="78"/>
      <c r="G304" s="79"/>
      <c r="H304" s="79"/>
      <c r="I304" s="79"/>
      <c r="J304" s="127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79"/>
      <c r="Y304" s="79"/>
      <c r="Z304" s="81"/>
      <c r="AA304" s="79"/>
      <c r="AB304" s="79"/>
      <c r="AC304" s="79"/>
      <c r="AD304" s="79"/>
      <c r="AE304" s="79"/>
      <c r="AF304" s="82"/>
      <c r="AG304" s="82"/>
      <c r="AH304" s="171"/>
      <c r="AI304" s="171"/>
      <c r="AJ304" s="171"/>
      <c r="AK304" s="82"/>
      <c r="AL304" s="82"/>
      <c r="AM304" s="82"/>
      <c r="AN304" s="82"/>
      <c r="AO304" s="82"/>
      <c r="AP304" s="83"/>
      <c r="AQ304" s="79"/>
      <c r="AR304" s="79"/>
      <c r="AS304" s="79"/>
      <c r="AT304" s="79"/>
    </row>
    <row r="305" spans="1:46" ht="16.5" hidden="1" x14ac:dyDescent="0.25">
      <c r="A305" s="125" t="s">
        <v>54</v>
      </c>
      <c r="B305" s="78"/>
      <c r="C305" s="78"/>
      <c r="D305" s="78"/>
      <c r="E305" s="78"/>
      <c r="F305" s="78"/>
      <c r="G305" s="79"/>
      <c r="H305" s="79"/>
      <c r="I305" s="79"/>
      <c r="J305" s="127">
        <v>10</v>
      </c>
      <c r="K305" s="128">
        <v>6</v>
      </c>
      <c r="L305" s="128">
        <v>5</v>
      </c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79"/>
      <c r="Y305" s="79"/>
      <c r="Z305" s="81"/>
      <c r="AA305" s="79"/>
      <c r="AB305" s="79"/>
      <c r="AC305" s="79"/>
      <c r="AD305" s="79"/>
      <c r="AE305" s="79"/>
      <c r="AF305" s="82"/>
      <c r="AG305" s="82"/>
      <c r="AH305" s="171"/>
      <c r="AI305" s="171"/>
      <c r="AJ305" s="171"/>
      <c r="AK305" s="82"/>
      <c r="AL305" s="82"/>
      <c r="AM305" s="82"/>
      <c r="AN305" s="82"/>
      <c r="AO305" s="82"/>
      <c r="AP305" s="83"/>
      <c r="AQ305" s="79"/>
      <c r="AR305" s="79"/>
      <c r="AS305" s="79"/>
      <c r="AT305" s="79"/>
    </row>
    <row r="306" spans="1:46" ht="16.5" hidden="1" x14ac:dyDescent="0.25">
      <c r="A306" s="125" t="s">
        <v>55</v>
      </c>
      <c r="B306" s="78"/>
      <c r="C306" s="78"/>
      <c r="D306" s="78"/>
      <c r="E306" s="78"/>
      <c r="F306" s="78"/>
      <c r="G306" s="79"/>
      <c r="H306" s="79"/>
      <c r="I306" s="79"/>
      <c r="J306" s="127">
        <v>34.338000000000001</v>
      </c>
      <c r="K306" s="128">
        <v>34</v>
      </c>
      <c r="L306" s="128">
        <v>15.5</v>
      </c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79"/>
      <c r="Y306" s="79"/>
      <c r="Z306" s="81"/>
      <c r="AA306" s="79"/>
      <c r="AB306" s="79"/>
      <c r="AC306" s="79"/>
      <c r="AD306" s="79"/>
      <c r="AE306" s="79"/>
      <c r="AF306" s="82"/>
      <c r="AG306" s="82"/>
      <c r="AH306" s="171"/>
      <c r="AI306" s="171"/>
      <c r="AJ306" s="171"/>
      <c r="AK306" s="82"/>
      <c r="AL306" s="82"/>
      <c r="AM306" s="82"/>
      <c r="AN306" s="82"/>
      <c r="AO306" s="82"/>
      <c r="AP306" s="83"/>
      <c r="AQ306" s="79"/>
      <c r="AR306" s="79"/>
      <c r="AS306" s="79"/>
      <c r="AT306" s="79"/>
    </row>
    <row r="307" spans="1:46" ht="16.5" hidden="1" x14ac:dyDescent="0.25">
      <c r="A307" s="125" t="s">
        <v>114</v>
      </c>
      <c r="B307" s="78"/>
      <c r="C307" s="78"/>
      <c r="D307" s="78"/>
      <c r="E307" s="78"/>
      <c r="F307" s="78"/>
      <c r="G307" s="79"/>
      <c r="H307" s="79"/>
      <c r="I307" s="79"/>
      <c r="J307" s="127">
        <v>2.0019999999999998</v>
      </c>
      <c r="K307" s="128">
        <v>0.7</v>
      </c>
      <c r="L307" s="128">
        <v>0.9</v>
      </c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79"/>
      <c r="Y307" s="79"/>
      <c r="Z307" s="81"/>
      <c r="AA307" s="79"/>
      <c r="AB307" s="79"/>
      <c r="AC307" s="79"/>
      <c r="AD307" s="79"/>
      <c r="AE307" s="79"/>
      <c r="AF307" s="82"/>
      <c r="AG307" s="82"/>
      <c r="AH307" s="171"/>
      <c r="AI307" s="171"/>
      <c r="AJ307" s="171"/>
      <c r="AK307" s="82"/>
      <c r="AL307" s="82"/>
      <c r="AM307" s="82"/>
      <c r="AN307" s="82"/>
      <c r="AO307" s="82"/>
      <c r="AP307" s="83"/>
      <c r="AQ307" s="79"/>
      <c r="AR307" s="79"/>
      <c r="AS307" s="79"/>
      <c r="AT307" s="79"/>
    </row>
    <row r="308" spans="1:46" ht="16.5" hidden="1" x14ac:dyDescent="0.25">
      <c r="A308" s="125" t="s">
        <v>57</v>
      </c>
      <c r="B308" s="78"/>
      <c r="C308" s="78"/>
      <c r="D308" s="78"/>
      <c r="E308" s="78"/>
      <c r="F308" s="78"/>
      <c r="G308" s="79"/>
      <c r="H308" s="79"/>
      <c r="I308" s="79"/>
      <c r="J308" s="127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79"/>
      <c r="Y308" s="79"/>
      <c r="Z308" s="81"/>
      <c r="AA308" s="79"/>
      <c r="AB308" s="79"/>
      <c r="AC308" s="79"/>
      <c r="AD308" s="79"/>
      <c r="AE308" s="79"/>
      <c r="AF308" s="82"/>
      <c r="AG308" s="82"/>
      <c r="AH308" s="171"/>
      <c r="AI308" s="171"/>
      <c r="AJ308" s="171"/>
      <c r="AK308" s="82"/>
      <c r="AL308" s="82"/>
      <c r="AM308" s="82"/>
      <c r="AN308" s="82"/>
      <c r="AO308" s="82"/>
      <c r="AP308" s="83"/>
      <c r="AQ308" s="79"/>
      <c r="AR308" s="79"/>
      <c r="AS308" s="79"/>
      <c r="AT308" s="79"/>
    </row>
    <row r="309" spans="1:46" ht="16.5" hidden="1" x14ac:dyDescent="0.25">
      <c r="A309" s="125" t="s">
        <v>115</v>
      </c>
      <c r="B309" s="78"/>
      <c r="C309" s="78"/>
      <c r="D309" s="78"/>
      <c r="E309" s="78"/>
      <c r="F309" s="78"/>
      <c r="G309" s="79"/>
      <c r="H309" s="79"/>
      <c r="I309" s="79"/>
      <c r="J309" s="127">
        <v>17.5</v>
      </c>
      <c r="K309" s="128">
        <v>13.35</v>
      </c>
      <c r="L309" s="128">
        <v>11.5</v>
      </c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79"/>
      <c r="Y309" s="79"/>
      <c r="Z309" s="81"/>
      <c r="AA309" s="79"/>
      <c r="AB309" s="79"/>
      <c r="AC309" s="79"/>
      <c r="AD309" s="79"/>
      <c r="AE309" s="79"/>
      <c r="AF309" s="82"/>
      <c r="AG309" s="82"/>
      <c r="AH309" s="171"/>
      <c r="AI309" s="171"/>
      <c r="AJ309" s="171"/>
      <c r="AK309" s="82"/>
      <c r="AL309" s="82"/>
      <c r="AM309" s="82"/>
      <c r="AN309" s="82"/>
      <c r="AO309" s="82"/>
      <c r="AP309" s="83"/>
      <c r="AQ309" s="79"/>
      <c r="AR309" s="79"/>
      <c r="AS309" s="79"/>
      <c r="AT309" s="79"/>
    </row>
    <row r="310" spans="1:46" ht="16.5" hidden="1" x14ac:dyDescent="0.25">
      <c r="A310" s="114"/>
      <c r="B310" s="79"/>
      <c r="C310" s="79"/>
      <c r="D310" s="79"/>
      <c r="E310" s="79"/>
      <c r="F310" s="79"/>
      <c r="G310" s="79"/>
      <c r="H310" s="79"/>
      <c r="I310" s="79"/>
      <c r="J310" s="115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79"/>
      <c r="Y310" s="79"/>
      <c r="Z310" s="81"/>
      <c r="AA310" s="79"/>
      <c r="AB310" s="79"/>
      <c r="AC310" s="79"/>
      <c r="AD310" s="79"/>
      <c r="AE310" s="79"/>
      <c r="AF310" s="82"/>
      <c r="AG310" s="82"/>
      <c r="AH310" s="171"/>
      <c r="AI310" s="171"/>
      <c r="AJ310" s="171"/>
      <c r="AK310" s="82"/>
      <c r="AL310" s="82"/>
      <c r="AM310" s="82"/>
      <c r="AN310" s="82"/>
      <c r="AO310" s="82"/>
      <c r="AP310" s="83"/>
      <c r="AQ310" s="79"/>
      <c r="AR310" s="79"/>
      <c r="AS310" s="79"/>
      <c r="AT310" s="79"/>
    </row>
    <row r="311" spans="1:46" ht="16.5" hidden="1" x14ac:dyDescent="0.25">
      <c r="A311" s="132" t="s">
        <v>60</v>
      </c>
      <c r="B311" s="88"/>
      <c r="C311" s="88"/>
      <c r="D311" s="88"/>
      <c r="E311" s="88"/>
      <c r="F311" s="88"/>
      <c r="G311" s="79"/>
      <c r="H311" s="79"/>
      <c r="I311" s="79"/>
      <c r="J311" s="133">
        <f>SUM(J302:J309)</f>
        <v>100.27499999999999</v>
      </c>
      <c r="K311" s="134">
        <f>SUM(K302:K309)</f>
        <v>138.73000000000002</v>
      </c>
      <c r="L311" s="134">
        <f>SUM(L302:L309)</f>
        <v>131.5</v>
      </c>
      <c r="M311" s="134">
        <v>125.041</v>
      </c>
      <c r="N311" s="134">
        <v>68.825000000000003</v>
      </c>
      <c r="O311" s="134">
        <v>68.825000000000003</v>
      </c>
      <c r="P311" s="134">
        <v>68.825000000000003</v>
      </c>
      <c r="Q311" s="134">
        <v>68.825000000000003</v>
      </c>
      <c r="R311" s="134">
        <v>68.825000000000003</v>
      </c>
      <c r="S311" s="134"/>
      <c r="T311" s="134"/>
      <c r="U311" s="134">
        <v>129.745</v>
      </c>
      <c r="V311" s="134">
        <v>138.05699999999999</v>
      </c>
      <c r="W311" s="134"/>
      <c r="X311" s="79"/>
      <c r="Y311" s="79"/>
      <c r="Z311" s="81"/>
      <c r="AA311" s="79"/>
      <c r="AB311" s="79"/>
      <c r="AC311" s="79"/>
      <c r="AD311" s="79"/>
      <c r="AE311" s="79"/>
      <c r="AF311" s="82"/>
      <c r="AG311" s="82"/>
      <c r="AH311" s="171"/>
      <c r="AI311" s="171"/>
      <c r="AJ311" s="171"/>
      <c r="AK311" s="82"/>
      <c r="AL311" s="82"/>
      <c r="AM311" s="82"/>
      <c r="AN311" s="82"/>
      <c r="AO311" s="82"/>
      <c r="AP311" s="83"/>
      <c r="AQ311" s="79"/>
      <c r="AR311" s="79"/>
      <c r="AS311" s="79"/>
      <c r="AT311" s="79"/>
    </row>
    <row r="312" spans="1:46" ht="16.5" hidden="1" x14ac:dyDescent="0.25">
      <c r="A312" s="141"/>
      <c r="B312" s="287"/>
      <c r="C312" s="287"/>
      <c r="D312" s="287"/>
      <c r="E312" s="287"/>
      <c r="F312" s="287"/>
      <c r="G312" s="287"/>
      <c r="H312" s="287"/>
      <c r="I312" s="287"/>
      <c r="J312" s="142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79"/>
      <c r="Y312" s="79"/>
      <c r="Z312" s="81"/>
      <c r="AA312" s="79"/>
      <c r="AB312" s="79"/>
      <c r="AC312" s="79"/>
      <c r="AD312" s="79"/>
      <c r="AE312" s="79"/>
      <c r="AF312" s="82"/>
      <c r="AG312" s="82"/>
      <c r="AH312" s="171"/>
      <c r="AI312" s="171"/>
      <c r="AJ312" s="171"/>
      <c r="AK312" s="82"/>
      <c r="AL312" s="82"/>
      <c r="AM312" s="82"/>
      <c r="AN312" s="82"/>
      <c r="AO312" s="82"/>
      <c r="AP312" s="83"/>
      <c r="AQ312" s="79"/>
      <c r="AR312" s="79"/>
      <c r="AS312" s="79"/>
      <c r="AT312" s="79"/>
    </row>
    <row r="313" spans="1:46" ht="16.5" hidden="1" x14ac:dyDescent="0.25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81"/>
      <c r="AA313" s="79"/>
      <c r="AB313" s="79"/>
      <c r="AC313" s="79"/>
      <c r="AD313" s="79"/>
      <c r="AE313" s="79"/>
      <c r="AF313" s="82"/>
      <c r="AG313" s="82"/>
      <c r="AH313" s="171"/>
      <c r="AI313" s="171"/>
      <c r="AJ313" s="171"/>
      <c r="AK313" s="82"/>
      <c r="AL313" s="82"/>
      <c r="AM313" s="82"/>
      <c r="AN313" s="82"/>
      <c r="AO313" s="82"/>
      <c r="AP313" s="83"/>
      <c r="AQ313" s="79"/>
      <c r="AR313" s="79"/>
      <c r="AS313" s="79"/>
      <c r="AT313" s="79"/>
    </row>
    <row r="314" spans="1:46" ht="16.5" hidden="1" x14ac:dyDescent="0.25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81"/>
      <c r="AA314" s="79"/>
      <c r="AB314" s="79"/>
      <c r="AC314" s="79"/>
      <c r="AD314" s="79"/>
      <c r="AE314" s="79"/>
      <c r="AF314" s="82"/>
      <c r="AG314" s="82"/>
      <c r="AH314" s="171"/>
      <c r="AI314" s="171"/>
      <c r="AJ314" s="171"/>
      <c r="AK314" s="82"/>
      <c r="AL314" s="82"/>
      <c r="AM314" s="82"/>
      <c r="AN314" s="82"/>
      <c r="AO314" s="82"/>
      <c r="AP314" s="83"/>
      <c r="AQ314" s="79"/>
      <c r="AR314" s="79"/>
      <c r="AS314" s="79"/>
      <c r="AT314" s="79"/>
    </row>
    <row r="315" spans="1:46" ht="16.5" hidden="1" x14ac:dyDescent="0.2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81"/>
      <c r="AA315" s="79"/>
      <c r="AB315" s="79"/>
      <c r="AC315" s="79"/>
      <c r="AD315" s="79"/>
      <c r="AE315" s="79"/>
      <c r="AF315" s="82"/>
      <c r="AG315" s="82"/>
      <c r="AH315" s="171"/>
      <c r="AI315" s="171"/>
      <c r="AJ315" s="171"/>
      <c r="AK315" s="82"/>
      <c r="AL315" s="82"/>
      <c r="AM315" s="82"/>
      <c r="AN315" s="82"/>
      <c r="AO315" s="82"/>
      <c r="AP315" s="83"/>
      <c r="AQ315" s="79"/>
      <c r="AR315" s="79"/>
      <c r="AS315" s="79"/>
      <c r="AT315" s="79"/>
    </row>
    <row r="316" spans="1:46" ht="16.5" hidden="1" x14ac:dyDescent="0.25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81"/>
      <c r="AA316" s="79"/>
      <c r="AB316" s="79"/>
      <c r="AC316" s="79"/>
      <c r="AD316" s="79"/>
      <c r="AE316" s="79"/>
      <c r="AF316" s="82"/>
      <c r="AG316" s="82"/>
      <c r="AH316" s="171"/>
      <c r="AI316" s="171"/>
      <c r="AJ316" s="171"/>
      <c r="AK316" s="82"/>
      <c r="AL316" s="82"/>
      <c r="AM316" s="82"/>
      <c r="AN316" s="82"/>
      <c r="AO316" s="82"/>
      <c r="AP316" s="83"/>
      <c r="AQ316" s="79"/>
      <c r="AR316" s="79"/>
      <c r="AS316" s="79"/>
      <c r="AT316" s="79"/>
    </row>
    <row r="317" spans="1:46" ht="16.5" hidden="1" x14ac:dyDescent="0.25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81"/>
      <c r="AA317" s="79"/>
      <c r="AB317" s="79"/>
      <c r="AC317" s="79"/>
      <c r="AD317" s="79"/>
      <c r="AE317" s="79"/>
      <c r="AF317" s="82"/>
      <c r="AG317" s="82"/>
      <c r="AH317" s="171"/>
      <c r="AI317" s="171"/>
      <c r="AJ317" s="171"/>
      <c r="AK317" s="82"/>
      <c r="AL317" s="82"/>
      <c r="AM317" s="82"/>
      <c r="AN317" s="82"/>
      <c r="AO317" s="82"/>
      <c r="AP317" s="83"/>
      <c r="AQ317" s="79"/>
      <c r="AR317" s="79"/>
      <c r="AS317" s="79"/>
      <c r="AT317" s="79"/>
    </row>
    <row r="318" spans="1:46" ht="16.5" hidden="1" x14ac:dyDescent="0.25">
      <c r="A318" s="88" t="s">
        <v>120</v>
      </c>
      <c r="B318" s="88"/>
      <c r="C318" s="88"/>
      <c r="D318" s="88"/>
      <c r="E318" s="88"/>
      <c r="F318" s="88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81"/>
      <c r="AA318" s="79"/>
      <c r="AB318" s="79"/>
      <c r="AC318" s="79"/>
      <c r="AD318" s="79"/>
      <c r="AE318" s="79"/>
      <c r="AF318" s="82"/>
      <c r="AG318" s="82"/>
      <c r="AH318" s="171"/>
      <c r="AI318" s="171"/>
      <c r="AJ318" s="171"/>
      <c r="AK318" s="82"/>
      <c r="AL318" s="82"/>
      <c r="AM318" s="82"/>
      <c r="AN318" s="82"/>
      <c r="AO318" s="82"/>
      <c r="AP318" s="83"/>
      <c r="AQ318" s="79"/>
      <c r="AR318" s="79"/>
      <c r="AS318" s="79"/>
      <c r="AT318" s="79"/>
    </row>
    <row r="319" spans="1:46" ht="16.5" hidden="1" x14ac:dyDescent="0.25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>
        <f>W13</f>
        <v>0</v>
      </c>
      <c r="X319" s="79"/>
      <c r="Y319" s="79"/>
      <c r="Z319" s="81"/>
      <c r="AA319" s="79"/>
      <c r="AB319" s="79"/>
      <c r="AC319" s="79"/>
      <c r="AD319" s="79"/>
      <c r="AE319" s="79"/>
      <c r="AF319" s="82"/>
      <c r="AG319" s="82"/>
      <c r="AH319" s="171"/>
      <c r="AI319" s="171"/>
      <c r="AJ319" s="171"/>
      <c r="AK319" s="82"/>
      <c r="AL319" s="82"/>
      <c r="AM319" s="82"/>
      <c r="AN319" s="82"/>
      <c r="AO319" s="82"/>
      <c r="AP319" s="83"/>
      <c r="AQ319" s="79"/>
      <c r="AR319" s="79"/>
      <c r="AS319" s="79"/>
      <c r="AT319" s="79"/>
    </row>
    <row r="320" spans="1:46" ht="16.5" hidden="1" x14ac:dyDescent="0.25">
      <c r="A320" s="93"/>
      <c r="B320" s="283"/>
      <c r="C320" s="283"/>
      <c r="D320" s="283"/>
      <c r="E320" s="283"/>
      <c r="F320" s="283"/>
      <c r="G320" s="284" t="s">
        <v>59</v>
      </c>
      <c r="H320" s="284" t="s">
        <v>59</v>
      </c>
      <c r="I320" s="284" t="s">
        <v>59</v>
      </c>
      <c r="J320" s="285" t="s">
        <v>14</v>
      </c>
      <c r="K320" s="286" t="str">
        <f t="shared" ref="K320:V320" si="174">K14</f>
        <v>1997/98</v>
      </c>
      <c r="L320" s="286" t="str">
        <f t="shared" si="174"/>
        <v>1998/99</v>
      </c>
      <c r="M320" s="286" t="str">
        <f t="shared" si="174"/>
        <v>1999/2000</v>
      </c>
      <c r="N320" s="286" t="str">
        <f t="shared" si="174"/>
        <v>2000/01</v>
      </c>
      <c r="O320" s="286" t="str">
        <f t="shared" si="174"/>
        <v>2001/02</v>
      </c>
      <c r="P320" s="286" t="str">
        <f t="shared" si="174"/>
        <v>2002/03</v>
      </c>
      <c r="Q320" s="286" t="str">
        <f t="shared" si="174"/>
        <v>2003/04</v>
      </c>
      <c r="R320" s="286" t="str">
        <f t="shared" si="174"/>
        <v>2004/05</v>
      </c>
      <c r="S320" s="286" t="str">
        <f t="shared" si="174"/>
        <v>2005/06</v>
      </c>
      <c r="T320" s="286" t="str">
        <f t="shared" si="174"/>
        <v>2006/07</v>
      </c>
      <c r="U320" s="286" t="str">
        <f t="shared" si="174"/>
        <v>2007/08</v>
      </c>
      <c r="V320" s="286" t="str">
        <f t="shared" si="174"/>
        <v>2008/09</v>
      </c>
      <c r="W320" s="286" t="str">
        <f>W14</f>
        <v>2009/10</v>
      </c>
      <c r="X320" s="79"/>
      <c r="Y320" s="79"/>
      <c r="Z320" s="81"/>
      <c r="AA320" s="79"/>
      <c r="AB320" s="79"/>
      <c r="AC320" s="79"/>
      <c r="AD320" s="79"/>
      <c r="AE320" s="79"/>
      <c r="AF320" s="82"/>
      <c r="AG320" s="82"/>
      <c r="AH320" s="171"/>
      <c r="AI320" s="171"/>
      <c r="AJ320" s="171"/>
      <c r="AK320" s="82"/>
      <c r="AL320" s="82"/>
      <c r="AM320" s="82"/>
      <c r="AN320" s="82"/>
      <c r="AO320" s="82"/>
      <c r="AP320" s="83"/>
      <c r="AQ320" s="79"/>
      <c r="AR320" s="79"/>
      <c r="AS320" s="79"/>
      <c r="AT320" s="79"/>
    </row>
    <row r="321" spans="1:46" ht="16.5" hidden="1" x14ac:dyDescent="0.25">
      <c r="A321" s="104" t="s">
        <v>44</v>
      </c>
      <c r="B321" s="216"/>
      <c r="C321" s="216"/>
      <c r="D321" s="216"/>
      <c r="E321" s="216"/>
      <c r="F321" s="216"/>
      <c r="G321" s="216" t="s">
        <v>59</v>
      </c>
      <c r="H321" s="216" t="s">
        <v>59</v>
      </c>
      <c r="I321" s="216" t="s">
        <v>59</v>
      </c>
      <c r="J321" s="281" t="s">
        <v>121</v>
      </c>
      <c r="K321" s="217" t="s">
        <v>121</v>
      </c>
      <c r="L321" s="217" t="s">
        <v>121</v>
      </c>
      <c r="M321" s="217" t="s">
        <v>121</v>
      </c>
      <c r="N321" s="217" t="s">
        <v>121</v>
      </c>
      <c r="O321" s="217" t="s">
        <v>121</v>
      </c>
      <c r="P321" s="217" t="s">
        <v>121</v>
      </c>
      <c r="Q321" s="217" t="s">
        <v>121</v>
      </c>
      <c r="R321" s="217" t="s">
        <v>121</v>
      </c>
      <c r="S321" s="217" t="s">
        <v>121</v>
      </c>
      <c r="T321" s="217" t="s">
        <v>121</v>
      </c>
      <c r="U321" s="217" t="s">
        <v>121</v>
      </c>
      <c r="V321" s="217" t="s">
        <v>121</v>
      </c>
      <c r="W321" s="217" t="s">
        <v>121</v>
      </c>
      <c r="X321" s="79"/>
      <c r="Y321" s="79"/>
      <c r="Z321" s="81"/>
      <c r="AA321" s="79"/>
      <c r="AB321" s="79"/>
      <c r="AC321" s="79"/>
      <c r="AD321" s="79"/>
      <c r="AE321" s="79"/>
      <c r="AF321" s="82"/>
      <c r="AG321" s="82"/>
      <c r="AH321" s="171"/>
      <c r="AI321" s="171"/>
      <c r="AJ321" s="171"/>
      <c r="AK321" s="82"/>
      <c r="AL321" s="82"/>
      <c r="AM321" s="82"/>
      <c r="AN321" s="82"/>
      <c r="AO321" s="82"/>
      <c r="AP321" s="83"/>
      <c r="AQ321" s="79"/>
      <c r="AR321" s="79"/>
      <c r="AS321" s="79"/>
      <c r="AT321" s="79"/>
    </row>
    <row r="322" spans="1:46" ht="16.5" hidden="1" x14ac:dyDescent="0.25">
      <c r="A322" s="114"/>
      <c r="B322" s="79"/>
      <c r="C322" s="79"/>
      <c r="D322" s="79"/>
      <c r="E322" s="79"/>
      <c r="F322" s="79"/>
      <c r="G322" s="79"/>
      <c r="H322" s="79"/>
      <c r="I322" s="79"/>
      <c r="J322" s="115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79"/>
      <c r="Y322" s="79"/>
      <c r="Z322" s="81"/>
      <c r="AA322" s="79"/>
      <c r="AB322" s="79"/>
      <c r="AC322" s="79"/>
      <c r="AD322" s="79"/>
      <c r="AE322" s="79"/>
      <c r="AF322" s="82"/>
      <c r="AG322" s="82"/>
      <c r="AH322" s="171"/>
      <c r="AI322" s="171"/>
      <c r="AJ322" s="171"/>
      <c r="AK322" s="82"/>
      <c r="AL322" s="82"/>
      <c r="AM322" s="82"/>
      <c r="AN322" s="82"/>
      <c r="AO322" s="82"/>
      <c r="AP322" s="83"/>
      <c r="AQ322" s="79"/>
      <c r="AR322" s="79"/>
      <c r="AS322" s="79"/>
      <c r="AT322" s="79"/>
    </row>
    <row r="323" spans="1:46" ht="16.5" hidden="1" x14ac:dyDescent="0.25">
      <c r="A323" s="125" t="s">
        <v>111</v>
      </c>
      <c r="B323" s="78"/>
      <c r="C323" s="78"/>
      <c r="D323" s="78"/>
      <c r="E323" s="78"/>
      <c r="F323" s="78"/>
      <c r="G323" s="79"/>
      <c r="H323" s="79"/>
      <c r="I323" s="79"/>
      <c r="J323" s="238">
        <f t="shared" ref="J323:L324" si="175">J283/J241</f>
        <v>1.7833333333333332</v>
      </c>
      <c r="K323" s="128">
        <f t="shared" si="175"/>
        <v>2.6</v>
      </c>
      <c r="L323" s="128">
        <f t="shared" si="175"/>
        <v>1.8348623853211008</v>
      </c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79"/>
      <c r="Y323" s="79"/>
      <c r="Z323" s="81"/>
      <c r="AA323" s="79"/>
      <c r="AB323" s="79"/>
      <c r="AC323" s="79"/>
      <c r="AD323" s="79"/>
      <c r="AE323" s="79"/>
      <c r="AF323" s="82"/>
      <c r="AG323" s="82"/>
      <c r="AH323" s="171"/>
      <c r="AI323" s="171"/>
      <c r="AJ323" s="171"/>
      <c r="AK323" s="82"/>
      <c r="AL323" s="82"/>
      <c r="AM323" s="82"/>
      <c r="AN323" s="82"/>
      <c r="AO323" s="82"/>
      <c r="AP323" s="83"/>
      <c r="AQ323" s="79"/>
      <c r="AR323" s="79"/>
      <c r="AS323" s="79"/>
      <c r="AT323" s="79"/>
    </row>
    <row r="324" spans="1:46" ht="16.5" hidden="1" x14ac:dyDescent="0.25">
      <c r="A324" s="125" t="s">
        <v>112</v>
      </c>
      <c r="B324" s="78"/>
      <c r="C324" s="78"/>
      <c r="D324" s="78"/>
      <c r="E324" s="78"/>
      <c r="F324" s="78"/>
      <c r="G324" s="79"/>
      <c r="H324" s="79"/>
      <c r="I324" s="79"/>
      <c r="J324" s="238">
        <f t="shared" si="175"/>
        <v>0.91579116761304846</v>
      </c>
      <c r="K324" s="128">
        <f t="shared" si="175"/>
        <v>0.92105263157894735</v>
      </c>
      <c r="L324" s="128">
        <f t="shared" si="175"/>
        <v>0.92592592592592593</v>
      </c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79"/>
      <c r="Y324" s="79"/>
      <c r="Z324" s="81"/>
      <c r="AA324" s="79"/>
      <c r="AB324" s="79"/>
      <c r="AC324" s="79"/>
      <c r="AD324" s="79"/>
      <c r="AE324" s="79"/>
      <c r="AF324" s="82"/>
      <c r="AG324" s="82"/>
      <c r="AH324" s="171"/>
      <c r="AI324" s="171"/>
      <c r="AJ324" s="171"/>
      <c r="AK324" s="82"/>
      <c r="AL324" s="82"/>
      <c r="AM324" s="82"/>
      <c r="AN324" s="82"/>
      <c r="AO324" s="82"/>
      <c r="AP324" s="83"/>
      <c r="AQ324" s="79"/>
      <c r="AR324" s="79"/>
      <c r="AS324" s="79"/>
      <c r="AT324" s="79"/>
    </row>
    <row r="325" spans="1:46" ht="16.5" hidden="1" x14ac:dyDescent="0.25">
      <c r="A325" s="125" t="s">
        <v>113</v>
      </c>
      <c r="B325" s="78"/>
      <c r="C325" s="78"/>
      <c r="D325" s="78"/>
      <c r="E325" s="78"/>
      <c r="F325" s="78"/>
      <c r="G325" s="79"/>
      <c r="H325" s="79"/>
      <c r="I325" s="79"/>
      <c r="J325" s="23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79"/>
      <c r="Y325" s="79"/>
      <c r="Z325" s="81"/>
      <c r="AA325" s="79"/>
      <c r="AB325" s="79"/>
      <c r="AC325" s="79"/>
      <c r="AD325" s="79"/>
      <c r="AE325" s="79"/>
      <c r="AF325" s="82"/>
      <c r="AG325" s="82"/>
      <c r="AH325" s="171"/>
      <c r="AI325" s="171"/>
      <c r="AJ325" s="171"/>
      <c r="AK325" s="82"/>
      <c r="AL325" s="82"/>
      <c r="AM325" s="82"/>
      <c r="AN325" s="82"/>
      <c r="AO325" s="82"/>
      <c r="AP325" s="83"/>
      <c r="AQ325" s="79"/>
      <c r="AR325" s="79"/>
      <c r="AS325" s="79"/>
      <c r="AT325" s="79"/>
    </row>
    <row r="326" spans="1:46" ht="16.5" hidden="1" x14ac:dyDescent="0.25">
      <c r="A326" s="125" t="s">
        <v>54</v>
      </c>
      <c r="B326" s="78"/>
      <c r="C326" s="78"/>
      <c r="D326" s="78"/>
      <c r="E326" s="78"/>
      <c r="F326" s="78"/>
      <c r="G326" s="79"/>
      <c r="H326" s="79"/>
      <c r="I326" s="79"/>
      <c r="J326" s="238">
        <f t="shared" ref="J326:L328" si="176">J286/J244</f>
        <v>0.5</v>
      </c>
      <c r="K326" s="128">
        <f t="shared" si="176"/>
        <v>0.40277777777777779</v>
      </c>
      <c r="L326" s="128">
        <f t="shared" si="176"/>
        <v>0.42500000000000004</v>
      </c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79"/>
      <c r="Y326" s="79"/>
      <c r="Z326" s="81"/>
      <c r="AA326" s="79"/>
      <c r="AB326" s="79"/>
      <c r="AC326" s="79"/>
      <c r="AD326" s="79"/>
      <c r="AE326" s="79"/>
      <c r="AF326" s="82"/>
      <c r="AG326" s="82"/>
      <c r="AH326" s="171"/>
      <c r="AI326" s="171"/>
      <c r="AJ326" s="171"/>
      <c r="AK326" s="82"/>
      <c r="AL326" s="82"/>
      <c r="AM326" s="82"/>
      <c r="AN326" s="82"/>
      <c r="AO326" s="82"/>
      <c r="AP326" s="83"/>
      <c r="AQ326" s="79"/>
      <c r="AR326" s="79"/>
      <c r="AS326" s="79"/>
      <c r="AT326" s="79"/>
    </row>
    <row r="327" spans="1:46" ht="16.5" hidden="1" x14ac:dyDescent="0.25">
      <c r="A327" s="125" t="s">
        <v>55</v>
      </c>
      <c r="B327" s="78"/>
      <c r="C327" s="78"/>
      <c r="D327" s="78"/>
      <c r="E327" s="78"/>
      <c r="F327" s="78"/>
      <c r="G327" s="79"/>
      <c r="H327" s="79"/>
      <c r="I327" s="79"/>
      <c r="J327" s="238">
        <f t="shared" si="176"/>
        <v>1</v>
      </c>
      <c r="K327" s="128">
        <f t="shared" si="176"/>
        <v>1</v>
      </c>
      <c r="L327" s="128">
        <f t="shared" si="176"/>
        <v>0.45660377358490567</v>
      </c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79"/>
      <c r="Y327" s="79"/>
      <c r="Z327" s="81"/>
      <c r="AA327" s="79"/>
      <c r="AB327" s="79"/>
      <c r="AC327" s="79"/>
      <c r="AD327" s="79"/>
      <c r="AE327" s="79"/>
      <c r="AF327" s="82"/>
      <c r="AG327" s="82"/>
      <c r="AH327" s="171"/>
      <c r="AI327" s="171"/>
      <c r="AJ327" s="171"/>
      <c r="AK327" s="82"/>
      <c r="AL327" s="82"/>
      <c r="AM327" s="82"/>
      <c r="AN327" s="82"/>
      <c r="AO327" s="82"/>
      <c r="AP327" s="83"/>
      <c r="AQ327" s="79"/>
      <c r="AR327" s="79"/>
      <c r="AS327" s="79"/>
      <c r="AT327" s="79"/>
    </row>
    <row r="328" spans="1:46" ht="16.5" hidden="1" x14ac:dyDescent="0.25">
      <c r="A328" s="125" t="s">
        <v>114</v>
      </c>
      <c r="B328" s="78"/>
      <c r="C328" s="78"/>
      <c r="D328" s="78"/>
      <c r="E328" s="78"/>
      <c r="F328" s="78"/>
      <c r="G328" s="79"/>
      <c r="H328" s="79"/>
      <c r="I328" s="79"/>
      <c r="J328" s="238">
        <f t="shared" si="176"/>
        <v>0.69999946539216162</v>
      </c>
      <c r="K328" s="128">
        <f t="shared" si="176"/>
        <v>0.50053475935828873</v>
      </c>
      <c r="L328" s="128">
        <f t="shared" si="176"/>
        <v>0.28741445998214815</v>
      </c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79"/>
      <c r="Y328" s="79"/>
      <c r="Z328" s="81"/>
      <c r="AA328" s="79"/>
      <c r="AB328" s="79"/>
      <c r="AC328" s="79"/>
      <c r="AD328" s="79"/>
      <c r="AE328" s="79"/>
      <c r="AF328" s="82"/>
      <c r="AG328" s="82"/>
      <c r="AH328" s="171"/>
      <c r="AI328" s="171"/>
      <c r="AJ328" s="171"/>
      <c r="AK328" s="82"/>
      <c r="AL328" s="82"/>
      <c r="AM328" s="82"/>
      <c r="AN328" s="82"/>
      <c r="AO328" s="82"/>
      <c r="AP328" s="83"/>
      <c r="AQ328" s="79"/>
      <c r="AR328" s="79"/>
      <c r="AS328" s="79"/>
      <c r="AT328" s="79"/>
    </row>
    <row r="329" spans="1:46" ht="16.5" hidden="1" x14ac:dyDescent="0.25">
      <c r="A329" s="125" t="s">
        <v>57</v>
      </c>
      <c r="B329" s="78"/>
      <c r="C329" s="78"/>
      <c r="D329" s="78"/>
      <c r="E329" s="78"/>
      <c r="F329" s="78"/>
      <c r="G329" s="79"/>
      <c r="H329" s="79"/>
      <c r="I329" s="79"/>
      <c r="J329" s="23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79"/>
      <c r="Y329" s="79"/>
      <c r="Z329" s="81"/>
      <c r="AA329" s="79"/>
      <c r="AB329" s="79"/>
      <c r="AC329" s="79"/>
      <c r="AD329" s="79"/>
      <c r="AE329" s="79"/>
      <c r="AF329" s="82"/>
      <c r="AG329" s="82"/>
      <c r="AH329" s="171"/>
      <c r="AI329" s="171"/>
      <c r="AJ329" s="171"/>
      <c r="AK329" s="82"/>
      <c r="AL329" s="82"/>
      <c r="AM329" s="82"/>
      <c r="AN329" s="82"/>
      <c r="AO329" s="82"/>
      <c r="AP329" s="83"/>
      <c r="AQ329" s="79"/>
      <c r="AR329" s="79"/>
      <c r="AS329" s="79"/>
      <c r="AT329" s="79"/>
    </row>
    <row r="330" spans="1:46" ht="16.5" hidden="1" x14ac:dyDescent="0.25">
      <c r="A330" s="125" t="s">
        <v>115</v>
      </c>
      <c r="B330" s="78"/>
      <c r="C330" s="78"/>
      <c r="D330" s="78"/>
      <c r="E330" s="78"/>
      <c r="F330" s="78"/>
      <c r="G330" s="79"/>
      <c r="H330" s="79"/>
      <c r="I330" s="79"/>
      <c r="J330" s="238">
        <f>J290/J248</f>
        <v>1.86</v>
      </c>
      <c r="K330" s="128">
        <f>K290/K248</f>
        <v>1.0305676855895198</v>
      </c>
      <c r="L330" s="128">
        <f>L290/L248</f>
        <v>0.56521739130434789</v>
      </c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79"/>
      <c r="Y330" s="79"/>
      <c r="Z330" s="81"/>
      <c r="AA330" s="79"/>
      <c r="AB330" s="79"/>
      <c r="AC330" s="79"/>
      <c r="AD330" s="79"/>
      <c r="AE330" s="79"/>
      <c r="AF330" s="82"/>
      <c r="AG330" s="82"/>
      <c r="AH330" s="171"/>
      <c r="AI330" s="171"/>
      <c r="AJ330" s="171"/>
      <c r="AK330" s="82"/>
      <c r="AL330" s="82"/>
      <c r="AM330" s="82"/>
      <c r="AN330" s="82"/>
      <c r="AO330" s="82"/>
      <c r="AP330" s="83"/>
      <c r="AQ330" s="79"/>
      <c r="AR330" s="79"/>
      <c r="AS330" s="79"/>
      <c r="AT330" s="79"/>
    </row>
    <row r="331" spans="1:46" ht="16.5" hidden="1" x14ac:dyDescent="0.25">
      <c r="A331" s="114"/>
      <c r="B331" s="79"/>
      <c r="C331" s="79"/>
      <c r="D331" s="79"/>
      <c r="E331" s="79"/>
      <c r="F331" s="79"/>
      <c r="G331" s="78" t="s">
        <v>59</v>
      </c>
      <c r="H331" s="78" t="s">
        <v>59</v>
      </c>
      <c r="I331" s="78" t="s">
        <v>59</v>
      </c>
      <c r="J331" s="238" t="s">
        <v>59</v>
      </c>
      <c r="K331" s="128" t="s">
        <v>59</v>
      </c>
      <c r="L331" s="128" t="s">
        <v>59</v>
      </c>
      <c r="M331" s="128" t="s">
        <v>59</v>
      </c>
      <c r="N331" s="128" t="s">
        <v>59</v>
      </c>
      <c r="O331" s="128" t="s">
        <v>59</v>
      </c>
      <c r="P331" s="128" t="s">
        <v>59</v>
      </c>
      <c r="Q331" s="128" t="s">
        <v>59</v>
      </c>
      <c r="R331" s="128" t="s">
        <v>59</v>
      </c>
      <c r="S331" s="128" t="s">
        <v>59</v>
      </c>
      <c r="T331" s="128" t="s">
        <v>59</v>
      </c>
      <c r="U331" s="128" t="s">
        <v>59</v>
      </c>
      <c r="V331" s="128" t="s">
        <v>59</v>
      </c>
      <c r="W331" s="128" t="s">
        <v>59</v>
      </c>
      <c r="X331" s="79"/>
      <c r="Y331" s="79"/>
      <c r="Z331" s="81"/>
      <c r="AA331" s="79"/>
      <c r="AB331" s="79"/>
      <c r="AC331" s="79"/>
      <c r="AD331" s="79"/>
      <c r="AE331" s="79"/>
      <c r="AF331" s="82"/>
      <c r="AG331" s="82"/>
      <c r="AH331" s="171"/>
      <c r="AI331" s="171"/>
      <c r="AJ331" s="171"/>
      <c r="AK331" s="82"/>
      <c r="AL331" s="82"/>
      <c r="AM331" s="82"/>
      <c r="AN331" s="82"/>
      <c r="AO331" s="82"/>
      <c r="AP331" s="83"/>
      <c r="AQ331" s="79"/>
      <c r="AR331" s="79"/>
      <c r="AS331" s="79"/>
      <c r="AT331" s="79"/>
    </row>
    <row r="332" spans="1:46" ht="16.5" hidden="1" x14ac:dyDescent="0.25">
      <c r="A332" s="132" t="s">
        <v>60</v>
      </c>
      <c r="B332" s="88"/>
      <c r="C332" s="88"/>
      <c r="D332" s="88"/>
      <c r="E332" s="88"/>
      <c r="F332" s="88"/>
      <c r="G332" s="79"/>
      <c r="H332" s="79"/>
      <c r="I332" s="79"/>
      <c r="J332" s="238">
        <f t="shared" ref="J332:R332" si="177">J292/J250</f>
        <v>0.73787014705754317</v>
      </c>
      <c r="K332" s="128">
        <f t="shared" si="177"/>
        <v>0.69304721030042926</v>
      </c>
      <c r="L332" s="128">
        <f t="shared" si="177"/>
        <v>0.52568362893862342</v>
      </c>
      <c r="M332" s="128">
        <f t="shared" si="177"/>
        <v>0.67132278770168863</v>
      </c>
      <c r="N332" s="128">
        <f t="shared" si="177"/>
        <v>0.49037380514467793</v>
      </c>
      <c r="O332" s="128">
        <f t="shared" si="177"/>
        <v>0.49037380514467793</v>
      </c>
      <c r="P332" s="128">
        <f t="shared" si="177"/>
        <v>0.49037380514467793</v>
      </c>
      <c r="Q332" s="128">
        <f t="shared" si="177"/>
        <v>0.49037380514467793</v>
      </c>
      <c r="R332" s="128">
        <f t="shared" si="177"/>
        <v>0.49037380514467793</v>
      </c>
      <c r="S332" s="128" t="e">
        <f>S292/S250</f>
        <v>#DIV/0!</v>
      </c>
      <c r="T332" s="128" t="e">
        <f>T292/T250</f>
        <v>#DIV/0!</v>
      </c>
      <c r="U332" s="128">
        <f>U292/U250</f>
        <v>0.89434247942196932</v>
      </c>
      <c r="V332" s="128">
        <f>V292/V250</f>
        <v>1.0625919231157868</v>
      </c>
      <c r="W332" s="128" t="e">
        <f>W292/W250</f>
        <v>#DIV/0!</v>
      </c>
      <c r="X332" s="79"/>
      <c r="Y332" s="79"/>
      <c r="Z332" s="81"/>
      <c r="AA332" s="79"/>
      <c r="AB332" s="79"/>
      <c r="AC332" s="79"/>
      <c r="AD332" s="79"/>
      <c r="AE332" s="79"/>
      <c r="AF332" s="82"/>
      <c r="AG332" s="82"/>
      <c r="AH332" s="171"/>
      <c r="AI332" s="171"/>
      <c r="AJ332" s="171"/>
      <c r="AK332" s="82"/>
      <c r="AL332" s="82"/>
      <c r="AM332" s="82"/>
      <c r="AN332" s="82"/>
      <c r="AO332" s="82"/>
      <c r="AP332" s="83"/>
      <c r="AQ332" s="79"/>
      <c r="AR332" s="79"/>
      <c r="AS332" s="79"/>
      <c r="AT332" s="79"/>
    </row>
    <row r="333" spans="1:46" ht="16.5" hidden="1" x14ac:dyDescent="0.25">
      <c r="A333" s="141"/>
      <c r="B333" s="287"/>
      <c r="C333" s="287"/>
      <c r="D333" s="287"/>
      <c r="E333" s="287"/>
      <c r="F333" s="287"/>
      <c r="G333" s="287"/>
      <c r="H333" s="287"/>
      <c r="I333" s="287"/>
      <c r="J333" s="142"/>
      <c r="K333" s="143"/>
      <c r="L333" s="143"/>
      <c r="M333" s="143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79"/>
      <c r="Y333" s="79"/>
      <c r="Z333" s="81"/>
      <c r="AA333" s="79"/>
      <c r="AB333" s="79"/>
      <c r="AC333" s="79"/>
      <c r="AD333" s="79"/>
      <c r="AE333" s="79"/>
      <c r="AF333" s="82"/>
      <c r="AG333" s="82"/>
      <c r="AH333" s="171"/>
      <c r="AI333" s="171"/>
      <c r="AJ333" s="171"/>
      <c r="AK333" s="82"/>
      <c r="AL333" s="82"/>
      <c r="AM333" s="82"/>
      <c r="AN333" s="82"/>
      <c r="AO333" s="82"/>
      <c r="AP333" s="83"/>
      <c r="AQ333" s="79"/>
      <c r="AR333" s="79"/>
      <c r="AS333" s="79"/>
      <c r="AT333" s="79"/>
    </row>
    <row r="334" spans="1:46" ht="16.5" hidden="1" x14ac:dyDescent="0.25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81"/>
      <c r="AA334" s="79"/>
      <c r="AB334" s="79"/>
      <c r="AC334" s="79"/>
      <c r="AD334" s="79"/>
      <c r="AE334" s="79"/>
      <c r="AF334" s="82"/>
      <c r="AG334" s="82"/>
      <c r="AH334" s="171"/>
      <c r="AI334" s="171"/>
      <c r="AJ334" s="171"/>
      <c r="AK334" s="82"/>
      <c r="AL334" s="82"/>
      <c r="AM334" s="82"/>
      <c r="AN334" s="82"/>
      <c r="AO334" s="82"/>
      <c r="AP334" s="83"/>
      <c r="AQ334" s="79"/>
      <c r="AR334" s="79"/>
      <c r="AS334" s="79"/>
      <c r="AT334" s="79"/>
    </row>
    <row r="335" spans="1:46" ht="16.5" hidden="1" x14ac:dyDescent="0.2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81"/>
      <c r="AA335" s="79"/>
      <c r="AB335" s="79"/>
      <c r="AC335" s="79"/>
      <c r="AD335" s="79"/>
      <c r="AE335" s="79"/>
      <c r="AF335" s="82"/>
      <c r="AG335" s="82"/>
      <c r="AH335" s="171"/>
      <c r="AI335" s="171"/>
      <c r="AJ335" s="171"/>
      <c r="AK335" s="82"/>
      <c r="AL335" s="82"/>
      <c r="AM335" s="82"/>
      <c r="AN335" s="82"/>
      <c r="AO335" s="82"/>
      <c r="AP335" s="83"/>
      <c r="AQ335" s="79"/>
      <c r="AR335" s="79"/>
      <c r="AS335" s="79"/>
      <c r="AT335" s="79"/>
    </row>
    <row r="336" spans="1:46" ht="16.5" hidden="1" x14ac:dyDescent="0.25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81"/>
      <c r="AA336" s="79"/>
      <c r="AB336" s="79"/>
      <c r="AC336" s="79"/>
      <c r="AD336" s="79"/>
      <c r="AE336" s="79"/>
      <c r="AF336" s="82"/>
      <c r="AG336" s="82"/>
      <c r="AH336" s="171"/>
      <c r="AI336" s="171"/>
      <c r="AJ336" s="171"/>
      <c r="AK336" s="82"/>
      <c r="AL336" s="82"/>
      <c r="AM336" s="82"/>
      <c r="AN336" s="82"/>
      <c r="AO336" s="82"/>
      <c r="AP336" s="83"/>
      <c r="AQ336" s="79"/>
      <c r="AR336" s="79"/>
      <c r="AS336" s="79"/>
      <c r="AT336" s="79"/>
    </row>
    <row r="337" spans="1:46" ht="16.5" hidden="1" x14ac:dyDescent="0.25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81"/>
      <c r="AA337" s="79"/>
      <c r="AB337" s="79"/>
      <c r="AC337" s="79"/>
      <c r="AD337" s="79"/>
      <c r="AE337" s="79"/>
      <c r="AF337" s="82"/>
      <c r="AG337" s="82"/>
      <c r="AH337" s="171"/>
      <c r="AI337" s="171"/>
      <c r="AJ337" s="171"/>
      <c r="AK337" s="82"/>
      <c r="AL337" s="82"/>
      <c r="AM337" s="82"/>
      <c r="AN337" s="82"/>
      <c r="AO337" s="82"/>
      <c r="AP337" s="83"/>
      <c r="AQ337" s="79"/>
      <c r="AR337" s="79"/>
      <c r="AS337" s="79"/>
      <c r="AT337" s="79"/>
    </row>
    <row r="338" spans="1:46" ht="16.5" hidden="1" x14ac:dyDescent="0.25">
      <c r="A338" s="88" t="s">
        <v>122</v>
      </c>
      <c r="B338" s="88"/>
      <c r="C338" s="88"/>
      <c r="D338" s="88"/>
      <c r="E338" s="88"/>
      <c r="F338" s="88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81"/>
      <c r="AA338" s="79"/>
      <c r="AB338" s="79"/>
      <c r="AC338" s="79"/>
      <c r="AD338" s="79"/>
      <c r="AE338" s="79"/>
      <c r="AF338" s="82"/>
      <c r="AG338" s="82"/>
      <c r="AH338" s="171"/>
      <c r="AI338" s="171"/>
      <c r="AJ338" s="171"/>
      <c r="AK338" s="82"/>
      <c r="AL338" s="82"/>
      <c r="AM338" s="82"/>
      <c r="AN338" s="82"/>
      <c r="AO338" s="82"/>
      <c r="AP338" s="83"/>
      <c r="AQ338" s="79"/>
      <c r="AR338" s="79"/>
      <c r="AS338" s="79"/>
      <c r="AT338" s="79"/>
    </row>
    <row r="339" spans="1:46" ht="16.5" hidden="1" x14ac:dyDescent="0.25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>
        <f>V13</f>
        <v>0</v>
      </c>
      <c r="W339" s="79">
        <f>W13</f>
        <v>0</v>
      </c>
      <c r="X339" s="79"/>
      <c r="Y339" s="79"/>
      <c r="Z339" s="81"/>
      <c r="AA339" s="79"/>
      <c r="AB339" s="79"/>
      <c r="AC339" s="79"/>
      <c r="AD339" s="79"/>
      <c r="AE339" s="79"/>
      <c r="AF339" s="82"/>
      <c r="AG339" s="82"/>
      <c r="AH339" s="171"/>
      <c r="AI339" s="171"/>
      <c r="AJ339" s="171"/>
      <c r="AK339" s="82"/>
      <c r="AL339" s="82"/>
      <c r="AM339" s="82"/>
      <c r="AN339" s="82"/>
      <c r="AO339" s="82"/>
      <c r="AP339" s="83"/>
      <c r="AQ339" s="79"/>
      <c r="AR339" s="79"/>
      <c r="AS339" s="79"/>
      <c r="AT339" s="79"/>
    </row>
    <row r="340" spans="1:46" ht="16.5" hidden="1" x14ac:dyDescent="0.25">
      <c r="A340" s="93"/>
      <c r="B340" s="283"/>
      <c r="C340" s="283"/>
      <c r="D340" s="283"/>
      <c r="E340" s="283"/>
      <c r="F340" s="283"/>
      <c r="G340" s="284" t="s">
        <v>59</v>
      </c>
      <c r="H340" s="284" t="s">
        <v>59</v>
      </c>
      <c r="I340" s="284" t="s">
        <v>59</v>
      </c>
      <c r="J340" s="285" t="s">
        <v>14</v>
      </c>
      <c r="K340" s="286" t="str">
        <f t="shared" ref="K340:U340" si="178">K14</f>
        <v>1997/98</v>
      </c>
      <c r="L340" s="286" t="str">
        <f t="shared" si="178"/>
        <v>1998/99</v>
      </c>
      <c r="M340" s="286" t="str">
        <f t="shared" si="178"/>
        <v>1999/2000</v>
      </c>
      <c r="N340" s="286" t="str">
        <f t="shared" si="178"/>
        <v>2000/01</v>
      </c>
      <c r="O340" s="286" t="str">
        <f t="shared" si="178"/>
        <v>2001/02</v>
      </c>
      <c r="P340" s="286" t="str">
        <f t="shared" si="178"/>
        <v>2002/03</v>
      </c>
      <c r="Q340" s="286" t="str">
        <f t="shared" si="178"/>
        <v>2003/04</v>
      </c>
      <c r="R340" s="286" t="str">
        <f t="shared" si="178"/>
        <v>2004/05</v>
      </c>
      <c r="S340" s="286" t="str">
        <f t="shared" si="178"/>
        <v>2005/06</v>
      </c>
      <c r="T340" s="286" t="str">
        <f t="shared" si="178"/>
        <v>2006/07</v>
      </c>
      <c r="U340" s="286" t="str">
        <f t="shared" si="178"/>
        <v>2007/08</v>
      </c>
      <c r="V340" s="286" t="str">
        <f>V14</f>
        <v>2008/09</v>
      </c>
      <c r="W340" s="286" t="str">
        <f>W14</f>
        <v>2009/10</v>
      </c>
      <c r="X340" s="79"/>
      <c r="Y340" s="79"/>
      <c r="Z340" s="81"/>
      <c r="AA340" s="79"/>
      <c r="AB340" s="79"/>
      <c r="AC340" s="79"/>
      <c r="AD340" s="79"/>
      <c r="AE340" s="79"/>
      <c r="AF340" s="82"/>
      <c r="AG340" s="82"/>
      <c r="AH340" s="171"/>
      <c r="AI340" s="171"/>
      <c r="AJ340" s="171"/>
      <c r="AK340" s="82"/>
      <c r="AL340" s="82"/>
      <c r="AM340" s="82"/>
      <c r="AN340" s="82"/>
      <c r="AO340" s="82"/>
      <c r="AP340" s="83"/>
      <c r="AQ340" s="79"/>
      <c r="AR340" s="79"/>
      <c r="AS340" s="79"/>
      <c r="AT340" s="79"/>
    </row>
    <row r="341" spans="1:46" ht="16.5" hidden="1" x14ac:dyDescent="0.25">
      <c r="A341" s="104" t="s">
        <v>44</v>
      </c>
      <c r="B341" s="216"/>
      <c r="C341" s="216"/>
      <c r="D341" s="216"/>
      <c r="E341" s="216"/>
      <c r="F341" s="216"/>
      <c r="G341" s="216" t="s">
        <v>59</v>
      </c>
      <c r="H341" s="216" t="s">
        <v>59</v>
      </c>
      <c r="I341" s="216" t="s">
        <v>59</v>
      </c>
      <c r="J341" s="281" t="s">
        <v>121</v>
      </c>
      <c r="K341" s="217" t="s">
        <v>121</v>
      </c>
      <c r="L341" s="217" t="s">
        <v>121</v>
      </c>
      <c r="M341" s="217" t="s">
        <v>121</v>
      </c>
      <c r="N341" s="217" t="s">
        <v>121</v>
      </c>
      <c r="O341" s="217" t="s">
        <v>121</v>
      </c>
      <c r="P341" s="217" t="s">
        <v>121</v>
      </c>
      <c r="Q341" s="217" t="s">
        <v>121</v>
      </c>
      <c r="R341" s="217" t="s">
        <v>121</v>
      </c>
      <c r="S341" s="217" t="s">
        <v>121</v>
      </c>
      <c r="T341" s="217" t="s">
        <v>121</v>
      </c>
      <c r="U341" s="217" t="s">
        <v>121</v>
      </c>
      <c r="V341" s="217" t="s">
        <v>121</v>
      </c>
      <c r="W341" s="217" t="s">
        <v>121</v>
      </c>
      <c r="X341" s="79"/>
      <c r="Y341" s="79"/>
      <c r="Z341" s="81"/>
      <c r="AA341" s="79"/>
      <c r="AB341" s="79"/>
      <c r="AC341" s="79"/>
      <c r="AD341" s="79"/>
      <c r="AE341" s="79"/>
      <c r="AF341" s="82"/>
      <c r="AG341" s="82"/>
      <c r="AH341" s="171"/>
      <c r="AI341" s="171"/>
      <c r="AJ341" s="171"/>
      <c r="AK341" s="82"/>
      <c r="AL341" s="82"/>
      <c r="AM341" s="82"/>
      <c r="AN341" s="82"/>
      <c r="AO341" s="82"/>
      <c r="AP341" s="83"/>
      <c r="AQ341" s="79"/>
      <c r="AR341" s="79"/>
      <c r="AS341" s="79"/>
      <c r="AT341" s="79"/>
    </row>
    <row r="342" spans="1:46" ht="16.5" hidden="1" x14ac:dyDescent="0.25">
      <c r="A342" s="114"/>
      <c r="B342" s="79"/>
      <c r="C342" s="79"/>
      <c r="D342" s="79"/>
      <c r="E342" s="79"/>
      <c r="F342" s="79"/>
      <c r="G342" s="79"/>
      <c r="H342" s="79"/>
      <c r="I342" s="79"/>
      <c r="J342" s="115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79"/>
      <c r="Y342" s="79"/>
      <c r="Z342" s="81"/>
      <c r="AA342" s="79"/>
      <c r="AB342" s="79"/>
      <c r="AC342" s="79"/>
      <c r="AD342" s="79"/>
      <c r="AE342" s="79"/>
      <c r="AF342" s="82"/>
      <c r="AG342" s="82"/>
      <c r="AH342" s="171"/>
      <c r="AI342" s="171"/>
      <c r="AJ342" s="171"/>
      <c r="AK342" s="82"/>
      <c r="AL342" s="82"/>
      <c r="AM342" s="82"/>
      <c r="AN342" s="82"/>
      <c r="AO342" s="82"/>
      <c r="AP342" s="83"/>
      <c r="AQ342" s="79"/>
      <c r="AR342" s="79"/>
      <c r="AS342" s="79"/>
      <c r="AT342" s="79"/>
    </row>
    <row r="343" spans="1:46" ht="16.5" hidden="1" x14ac:dyDescent="0.25">
      <c r="A343" s="125" t="s">
        <v>111</v>
      </c>
      <c r="B343" s="78"/>
      <c r="C343" s="78"/>
      <c r="D343" s="78"/>
      <c r="E343" s="78"/>
      <c r="F343" s="78"/>
      <c r="G343" s="79"/>
      <c r="H343" s="79"/>
      <c r="I343" s="79"/>
      <c r="J343" s="238">
        <f t="shared" ref="J343:L344" si="179">J302/J261</f>
        <v>2.1230769230769231</v>
      </c>
      <c r="K343" s="128">
        <f t="shared" si="179"/>
        <v>2.5999999999999996</v>
      </c>
      <c r="L343" s="128">
        <f t="shared" si="179"/>
        <v>1.6901408450704227</v>
      </c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79"/>
      <c r="Y343" s="79"/>
      <c r="Z343" s="81"/>
      <c r="AA343" s="79"/>
      <c r="AB343" s="79"/>
      <c r="AC343" s="79"/>
      <c r="AD343" s="79"/>
      <c r="AE343" s="79"/>
      <c r="AF343" s="82"/>
      <c r="AG343" s="82"/>
      <c r="AH343" s="171"/>
      <c r="AI343" s="171"/>
      <c r="AJ343" s="171"/>
      <c r="AK343" s="82"/>
      <c r="AL343" s="82"/>
      <c r="AM343" s="82"/>
      <c r="AN343" s="82"/>
      <c r="AO343" s="82"/>
      <c r="AP343" s="83"/>
      <c r="AQ343" s="79"/>
      <c r="AR343" s="79"/>
      <c r="AS343" s="79"/>
      <c r="AT343" s="79"/>
    </row>
    <row r="344" spans="1:46" ht="16.5" hidden="1" x14ac:dyDescent="0.25">
      <c r="A344" s="125" t="s">
        <v>112</v>
      </c>
      <c r="B344" s="78"/>
      <c r="C344" s="78"/>
      <c r="D344" s="78"/>
      <c r="E344" s="78"/>
      <c r="F344" s="78"/>
      <c r="G344" s="79"/>
      <c r="H344" s="79"/>
      <c r="I344" s="79"/>
      <c r="J344" s="238">
        <f t="shared" si="179"/>
        <v>0.98279111979893885</v>
      </c>
      <c r="K344" s="128">
        <f t="shared" si="179"/>
        <v>0.97560975609756095</v>
      </c>
      <c r="L344" s="128">
        <f t="shared" si="179"/>
        <v>0.90476190476190477</v>
      </c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79"/>
      <c r="Y344" s="79"/>
      <c r="Z344" s="81"/>
      <c r="AA344" s="79"/>
      <c r="AB344" s="79"/>
      <c r="AC344" s="79"/>
      <c r="AD344" s="79"/>
      <c r="AE344" s="79"/>
      <c r="AF344" s="82"/>
      <c r="AG344" s="82"/>
      <c r="AH344" s="171"/>
      <c r="AI344" s="171"/>
      <c r="AJ344" s="171"/>
      <c r="AK344" s="82"/>
      <c r="AL344" s="82"/>
      <c r="AM344" s="82"/>
      <c r="AN344" s="82"/>
      <c r="AO344" s="82"/>
      <c r="AP344" s="83"/>
      <c r="AQ344" s="79"/>
      <c r="AR344" s="79"/>
      <c r="AS344" s="79"/>
      <c r="AT344" s="79"/>
    </row>
    <row r="345" spans="1:46" ht="16.5" hidden="1" x14ac:dyDescent="0.25">
      <c r="A345" s="125" t="s">
        <v>113</v>
      </c>
      <c r="B345" s="78"/>
      <c r="C345" s="78"/>
      <c r="D345" s="78"/>
      <c r="E345" s="78"/>
      <c r="F345" s="78"/>
      <c r="G345" s="79"/>
      <c r="H345" s="79"/>
      <c r="I345" s="79"/>
      <c r="J345" s="23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79"/>
      <c r="Y345" s="79"/>
      <c r="Z345" s="81"/>
      <c r="AA345" s="79"/>
      <c r="AB345" s="79"/>
      <c r="AC345" s="79"/>
      <c r="AD345" s="79"/>
      <c r="AE345" s="79"/>
      <c r="AF345" s="82"/>
      <c r="AG345" s="82"/>
      <c r="AH345" s="171"/>
      <c r="AI345" s="171"/>
      <c r="AJ345" s="171"/>
      <c r="AK345" s="82"/>
      <c r="AL345" s="82"/>
      <c r="AM345" s="82"/>
      <c r="AN345" s="82"/>
      <c r="AO345" s="82"/>
      <c r="AP345" s="83"/>
      <c r="AQ345" s="79"/>
      <c r="AR345" s="79"/>
      <c r="AS345" s="79"/>
      <c r="AT345" s="79"/>
    </row>
    <row r="346" spans="1:46" ht="16.5" hidden="1" x14ac:dyDescent="0.25">
      <c r="A346" s="125" t="s">
        <v>54</v>
      </c>
      <c r="B346" s="78"/>
      <c r="C346" s="78"/>
      <c r="D346" s="78"/>
      <c r="E346" s="78"/>
      <c r="F346" s="78"/>
      <c r="G346" s="79"/>
      <c r="H346" s="79"/>
      <c r="I346" s="79"/>
      <c r="J346" s="238">
        <f t="shared" ref="J346:L348" si="180">J305/J264</f>
        <v>0.5</v>
      </c>
      <c r="K346" s="128">
        <f t="shared" si="180"/>
        <v>0.375</v>
      </c>
      <c r="L346" s="128">
        <f t="shared" si="180"/>
        <v>0.41666666666666669</v>
      </c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79"/>
      <c r="Y346" s="79"/>
      <c r="Z346" s="81"/>
      <c r="AA346" s="79"/>
      <c r="AB346" s="79"/>
      <c r="AC346" s="79"/>
      <c r="AD346" s="79"/>
      <c r="AE346" s="79"/>
      <c r="AF346" s="82"/>
      <c r="AG346" s="82"/>
      <c r="AH346" s="171"/>
      <c r="AI346" s="171"/>
      <c r="AJ346" s="171"/>
      <c r="AK346" s="82"/>
      <c r="AL346" s="82"/>
      <c r="AM346" s="82"/>
      <c r="AN346" s="82"/>
      <c r="AO346" s="82"/>
      <c r="AP346" s="83"/>
      <c r="AQ346" s="79"/>
      <c r="AR346" s="79"/>
      <c r="AS346" s="79"/>
      <c r="AT346" s="79"/>
    </row>
    <row r="347" spans="1:46" ht="16.5" hidden="1" x14ac:dyDescent="0.25">
      <c r="A347" s="125" t="s">
        <v>55</v>
      </c>
      <c r="B347" s="78"/>
      <c r="C347" s="78"/>
      <c r="D347" s="78"/>
      <c r="E347" s="78"/>
      <c r="F347" s="78"/>
      <c r="G347" s="79"/>
      <c r="H347" s="79"/>
      <c r="I347" s="79"/>
      <c r="J347" s="238">
        <f t="shared" si="180"/>
        <v>1.5</v>
      </c>
      <c r="K347" s="128">
        <f t="shared" si="180"/>
        <v>1.5454545454545454</v>
      </c>
      <c r="L347" s="128">
        <f t="shared" si="180"/>
        <v>0.70454545454545459</v>
      </c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79"/>
      <c r="Y347" s="79"/>
      <c r="Z347" s="81"/>
      <c r="AA347" s="79"/>
      <c r="AB347" s="79"/>
      <c r="AC347" s="79"/>
      <c r="AD347" s="79"/>
      <c r="AE347" s="79"/>
      <c r="AF347" s="82"/>
      <c r="AG347" s="82"/>
      <c r="AH347" s="171"/>
      <c r="AI347" s="171"/>
      <c r="AJ347" s="171"/>
      <c r="AK347" s="82"/>
      <c r="AL347" s="82"/>
      <c r="AM347" s="82"/>
      <c r="AN347" s="82"/>
      <c r="AO347" s="82"/>
      <c r="AP347" s="83"/>
      <c r="AQ347" s="79"/>
      <c r="AR347" s="79"/>
      <c r="AS347" s="79"/>
      <c r="AT347" s="79"/>
    </row>
    <row r="348" spans="1:46" ht="16.5" hidden="1" x14ac:dyDescent="0.25">
      <c r="A348" s="125" t="s">
        <v>114</v>
      </c>
      <c r="B348" s="78"/>
      <c r="C348" s="78"/>
      <c r="D348" s="78"/>
      <c r="E348" s="78"/>
      <c r="F348" s="78"/>
      <c r="G348" s="79"/>
      <c r="H348" s="79"/>
      <c r="I348" s="79"/>
      <c r="J348" s="238">
        <f t="shared" si="180"/>
        <v>0.7</v>
      </c>
      <c r="K348" s="128">
        <f t="shared" si="180"/>
        <v>0.48275862068965514</v>
      </c>
      <c r="L348" s="128">
        <f t="shared" si="180"/>
        <v>0.30241935483870969</v>
      </c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79"/>
      <c r="Y348" s="79"/>
      <c r="Z348" s="81"/>
      <c r="AA348" s="79"/>
      <c r="AB348" s="79"/>
      <c r="AC348" s="79"/>
      <c r="AD348" s="79"/>
      <c r="AE348" s="79"/>
      <c r="AF348" s="82"/>
      <c r="AG348" s="82"/>
      <c r="AH348" s="171"/>
      <c r="AI348" s="171"/>
      <c r="AJ348" s="171"/>
      <c r="AK348" s="82"/>
      <c r="AL348" s="82"/>
      <c r="AM348" s="82"/>
      <c r="AN348" s="82"/>
      <c r="AO348" s="82"/>
      <c r="AP348" s="83"/>
      <c r="AQ348" s="79"/>
      <c r="AR348" s="79"/>
      <c r="AS348" s="79"/>
      <c r="AT348" s="79"/>
    </row>
    <row r="349" spans="1:46" ht="16.5" hidden="1" x14ac:dyDescent="0.25">
      <c r="A349" s="125" t="s">
        <v>57</v>
      </c>
      <c r="B349" s="78"/>
      <c r="C349" s="78"/>
      <c r="D349" s="78"/>
      <c r="E349" s="78"/>
      <c r="F349" s="78"/>
      <c r="G349" s="79"/>
      <c r="H349" s="79"/>
      <c r="I349" s="79"/>
      <c r="J349" s="23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79"/>
      <c r="Y349" s="79"/>
      <c r="Z349" s="81"/>
      <c r="AA349" s="79"/>
      <c r="AB349" s="79"/>
      <c r="AC349" s="79"/>
      <c r="AD349" s="79"/>
      <c r="AE349" s="79"/>
      <c r="AF349" s="82"/>
      <c r="AG349" s="82"/>
      <c r="AH349" s="171"/>
      <c r="AI349" s="171"/>
      <c r="AJ349" s="171"/>
      <c r="AK349" s="82"/>
      <c r="AL349" s="82"/>
      <c r="AM349" s="82"/>
      <c r="AN349" s="82"/>
      <c r="AO349" s="82"/>
      <c r="AP349" s="83"/>
      <c r="AQ349" s="79"/>
      <c r="AR349" s="79"/>
      <c r="AS349" s="79"/>
      <c r="AT349" s="79"/>
    </row>
    <row r="350" spans="1:46" ht="16.5" hidden="1" x14ac:dyDescent="0.25">
      <c r="A350" s="125" t="s">
        <v>115</v>
      </c>
      <c r="B350" s="78"/>
      <c r="C350" s="78"/>
      <c r="D350" s="78"/>
      <c r="E350" s="78"/>
      <c r="F350" s="78"/>
      <c r="G350" s="79"/>
      <c r="H350" s="79"/>
      <c r="I350" s="79"/>
      <c r="J350" s="238">
        <f>J309/J268</f>
        <v>1.8421052631578947</v>
      </c>
      <c r="K350" s="128">
        <f>K309/K268</f>
        <v>0.92068965517241375</v>
      </c>
      <c r="L350" s="128">
        <f>L309/L268</f>
        <v>0.84558823529411764</v>
      </c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79"/>
      <c r="Y350" s="79"/>
      <c r="Z350" s="81"/>
      <c r="AA350" s="79"/>
      <c r="AB350" s="79"/>
      <c r="AC350" s="79"/>
      <c r="AD350" s="79"/>
      <c r="AE350" s="79"/>
      <c r="AF350" s="82"/>
      <c r="AG350" s="82"/>
      <c r="AH350" s="171"/>
      <c r="AI350" s="171"/>
      <c r="AJ350" s="171"/>
      <c r="AK350" s="82"/>
      <c r="AL350" s="82"/>
      <c r="AM350" s="82"/>
      <c r="AN350" s="82"/>
      <c r="AO350" s="82"/>
      <c r="AP350" s="83"/>
      <c r="AQ350" s="79"/>
      <c r="AR350" s="79"/>
      <c r="AS350" s="79"/>
      <c r="AT350" s="79"/>
    </row>
    <row r="351" spans="1:46" ht="16.5" hidden="1" x14ac:dyDescent="0.25">
      <c r="A351" s="114"/>
      <c r="B351" s="79"/>
      <c r="C351" s="79"/>
      <c r="D351" s="79"/>
      <c r="E351" s="79"/>
      <c r="F351" s="79"/>
      <c r="G351" s="79"/>
      <c r="H351" s="79"/>
      <c r="I351" s="79"/>
      <c r="J351" s="238" t="s">
        <v>59</v>
      </c>
      <c r="K351" s="128" t="s">
        <v>59</v>
      </c>
      <c r="L351" s="128" t="s">
        <v>59</v>
      </c>
      <c r="M351" s="128" t="s">
        <v>59</v>
      </c>
      <c r="N351" s="128" t="s">
        <v>59</v>
      </c>
      <c r="O351" s="128" t="s">
        <v>59</v>
      </c>
      <c r="P351" s="128" t="s">
        <v>59</v>
      </c>
      <c r="Q351" s="128" t="s">
        <v>59</v>
      </c>
      <c r="R351" s="128" t="s">
        <v>59</v>
      </c>
      <c r="S351" s="128" t="s">
        <v>59</v>
      </c>
      <c r="T351" s="128" t="s">
        <v>59</v>
      </c>
      <c r="U351" s="128" t="s">
        <v>59</v>
      </c>
      <c r="V351" s="128" t="s">
        <v>59</v>
      </c>
      <c r="W351" s="128" t="s">
        <v>59</v>
      </c>
      <c r="X351" s="79"/>
      <c r="Y351" s="79"/>
      <c r="Z351" s="81"/>
      <c r="AA351" s="79"/>
      <c r="AB351" s="79"/>
      <c r="AC351" s="79"/>
      <c r="AD351" s="79"/>
      <c r="AE351" s="79"/>
      <c r="AF351" s="82"/>
      <c r="AG351" s="82"/>
      <c r="AH351" s="171"/>
      <c r="AI351" s="171"/>
      <c r="AJ351" s="171"/>
      <c r="AK351" s="82"/>
      <c r="AL351" s="82"/>
      <c r="AM351" s="82"/>
      <c r="AN351" s="82"/>
      <c r="AO351" s="82"/>
      <c r="AP351" s="83"/>
      <c r="AQ351" s="79"/>
      <c r="AR351" s="79"/>
      <c r="AS351" s="79"/>
      <c r="AT351" s="79"/>
    </row>
    <row r="352" spans="1:46" ht="16.5" hidden="1" x14ac:dyDescent="0.25">
      <c r="A352" s="132" t="s">
        <v>60</v>
      </c>
      <c r="B352" s="88"/>
      <c r="C352" s="88"/>
      <c r="D352" s="88"/>
      <c r="E352" s="88"/>
      <c r="F352" s="88"/>
      <c r="G352" s="79"/>
      <c r="H352" s="79"/>
      <c r="I352" s="79"/>
      <c r="J352" s="238">
        <f t="shared" ref="J352:R352" si="181">J311/J270</f>
        <v>1.1420842824601367</v>
      </c>
      <c r="K352" s="128">
        <f t="shared" si="181"/>
        <v>1.0071143375680582</v>
      </c>
      <c r="L352" s="128">
        <f t="shared" si="181"/>
        <v>0.8338300381722954</v>
      </c>
      <c r="M352" s="128">
        <f t="shared" si="181"/>
        <v>0.88517708355455504</v>
      </c>
      <c r="N352" s="128">
        <f t="shared" si="181"/>
        <v>1</v>
      </c>
      <c r="O352" s="128">
        <f t="shared" si="181"/>
        <v>1</v>
      </c>
      <c r="P352" s="128">
        <f t="shared" si="181"/>
        <v>1</v>
      </c>
      <c r="Q352" s="128">
        <f t="shared" si="181"/>
        <v>1</v>
      </c>
      <c r="R352" s="128">
        <f t="shared" si="181"/>
        <v>1</v>
      </c>
      <c r="S352" s="128" t="e">
        <f>S311/S270</f>
        <v>#DIV/0!</v>
      </c>
      <c r="T352" s="128" t="e">
        <f>T311/T270</f>
        <v>#DIV/0!</v>
      </c>
      <c r="U352" s="128">
        <f>U311/U270</f>
        <v>1.0449906974121892</v>
      </c>
      <c r="V352" s="128">
        <f>V311/V270</f>
        <v>1.2281886359390428</v>
      </c>
      <c r="W352" s="128" t="e">
        <f>W311/W270</f>
        <v>#DIV/0!</v>
      </c>
      <c r="X352" s="79"/>
      <c r="Y352" s="79"/>
      <c r="Z352" s="81"/>
      <c r="AA352" s="79"/>
      <c r="AB352" s="79"/>
      <c r="AC352" s="79"/>
      <c r="AD352" s="79"/>
      <c r="AE352" s="79"/>
      <c r="AF352" s="82"/>
      <c r="AG352" s="82"/>
      <c r="AH352" s="171"/>
      <c r="AI352" s="171"/>
      <c r="AJ352" s="171"/>
      <c r="AK352" s="82"/>
      <c r="AL352" s="82"/>
      <c r="AM352" s="82"/>
      <c r="AN352" s="82"/>
      <c r="AO352" s="82"/>
      <c r="AP352" s="83"/>
      <c r="AQ352" s="79"/>
      <c r="AR352" s="79"/>
      <c r="AS352" s="79"/>
      <c r="AT352" s="79"/>
    </row>
    <row r="353" spans="1:46" ht="16.5" hidden="1" x14ac:dyDescent="0.25">
      <c r="A353" s="141"/>
      <c r="B353" s="287"/>
      <c r="C353" s="287"/>
      <c r="D353" s="287"/>
      <c r="E353" s="287"/>
      <c r="F353" s="287"/>
      <c r="G353" s="287"/>
      <c r="H353" s="287"/>
      <c r="I353" s="287"/>
      <c r="J353" s="142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79"/>
      <c r="Y353" s="79"/>
      <c r="Z353" s="81"/>
      <c r="AA353" s="79"/>
      <c r="AB353" s="79"/>
      <c r="AC353" s="79"/>
      <c r="AD353" s="79"/>
      <c r="AE353" s="79"/>
      <c r="AF353" s="82"/>
      <c r="AG353" s="82"/>
      <c r="AH353" s="171"/>
      <c r="AI353" s="171"/>
      <c r="AJ353" s="171"/>
      <c r="AK353" s="82"/>
      <c r="AL353" s="82"/>
      <c r="AM353" s="82"/>
      <c r="AN353" s="82"/>
      <c r="AO353" s="82"/>
      <c r="AP353" s="83"/>
      <c r="AQ353" s="79"/>
      <c r="AR353" s="79"/>
      <c r="AS353" s="79"/>
      <c r="AT353" s="79"/>
    </row>
    <row r="354" spans="1:46" ht="16.5" hidden="1" x14ac:dyDescent="0.25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80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81"/>
      <c r="AA354" s="79"/>
      <c r="AB354" s="79"/>
      <c r="AC354" s="79"/>
      <c r="AD354" s="79"/>
      <c r="AE354" s="79"/>
      <c r="AF354" s="82"/>
      <c r="AG354" s="82"/>
      <c r="AH354" s="171"/>
      <c r="AI354" s="171"/>
      <c r="AJ354" s="171"/>
      <c r="AK354" s="82"/>
      <c r="AL354" s="82"/>
      <c r="AM354" s="82"/>
      <c r="AN354" s="82"/>
      <c r="AO354" s="82"/>
      <c r="AP354" s="83"/>
      <c r="AQ354" s="79"/>
      <c r="AR354" s="79"/>
      <c r="AS354" s="79"/>
      <c r="AT354" s="79"/>
    </row>
    <row r="355" spans="1:46" ht="16.5" hidden="1" x14ac:dyDescent="0.2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80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81"/>
      <c r="AA355" s="79"/>
      <c r="AB355" s="79"/>
      <c r="AC355" s="79"/>
      <c r="AD355" s="79"/>
      <c r="AE355" s="79"/>
      <c r="AF355" s="82"/>
      <c r="AG355" s="82"/>
      <c r="AH355" s="171"/>
      <c r="AI355" s="171"/>
      <c r="AJ355" s="171"/>
      <c r="AK355" s="82"/>
      <c r="AL355" s="82"/>
      <c r="AM355" s="82"/>
      <c r="AN355" s="82"/>
      <c r="AO355" s="82"/>
      <c r="AP355" s="83"/>
      <c r="AQ355" s="79"/>
      <c r="AR355" s="79"/>
      <c r="AS355" s="79"/>
      <c r="AT355" s="79"/>
    </row>
    <row r="356" spans="1:46" ht="16.5" hidden="1" x14ac:dyDescent="0.25">
      <c r="A356" s="88" t="s">
        <v>123</v>
      </c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80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81"/>
      <c r="AA356" s="79"/>
      <c r="AB356" s="79"/>
      <c r="AC356" s="79"/>
      <c r="AD356" s="79"/>
      <c r="AE356" s="79"/>
      <c r="AF356" s="82"/>
      <c r="AG356" s="82"/>
      <c r="AH356" s="171"/>
      <c r="AI356" s="171"/>
      <c r="AJ356" s="171"/>
      <c r="AK356" s="82"/>
      <c r="AL356" s="82"/>
      <c r="AM356" s="82"/>
      <c r="AN356" s="82"/>
      <c r="AO356" s="82"/>
      <c r="AP356" s="83"/>
      <c r="AQ356" s="79"/>
      <c r="AR356" s="79"/>
      <c r="AS356" s="79"/>
      <c r="AT356" s="79"/>
    </row>
    <row r="357" spans="1:46" ht="16.5" x14ac:dyDescent="0.25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80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81"/>
      <c r="AA357" s="79"/>
      <c r="AB357" s="79"/>
      <c r="AC357" s="79"/>
      <c r="AD357" s="79"/>
      <c r="AE357" s="79"/>
      <c r="AF357" s="82"/>
      <c r="AG357" s="82"/>
      <c r="AH357" s="171"/>
      <c r="AI357" s="171"/>
      <c r="AJ357" s="171"/>
      <c r="AK357" s="82"/>
      <c r="AL357" s="82"/>
      <c r="AM357" s="82"/>
      <c r="AN357" s="82"/>
      <c r="AO357" s="82"/>
      <c r="AP357" s="83"/>
      <c r="AQ357" s="79"/>
      <c r="AR357" s="79"/>
      <c r="AS357" s="79"/>
      <c r="AT357" s="79"/>
    </row>
    <row r="358" spans="1:46" ht="16.5" x14ac:dyDescent="0.25">
      <c r="A358" s="88" t="s">
        <v>123</v>
      </c>
      <c r="B358" s="88"/>
      <c r="C358" s="88"/>
      <c r="D358" s="88"/>
      <c r="E358" s="88"/>
      <c r="F358" s="88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81"/>
      <c r="AA358" s="79"/>
      <c r="AB358" s="79"/>
      <c r="AC358" s="79"/>
      <c r="AD358" s="79"/>
      <c r="AE358" s="79"/>
      <c r="AF358" s="82"/>
      <c r="AG358" s="82"/>
      <c r="AH358" s="171"/>
      <c r="AI358" s="171"/>
      <c r="AJ358" s="171"/>
      <c r="AK358" s="82"/>
      <c r="AL358" s="82"/>
      <c r="AM358" s="82"/>
      <c r="AN358" s="82"/>
      <c r="AO358" s="82"/>
      <c r="AP358" s="83"/>
      <c r="AQ358" s="79"/>
      <c r="AR358" s="79"/>
      <c r="AS358" s="79"/>
      <c r="AT358" s="79"/>
    </row>
    <row r="359" spans="1:46" ht="16.5" x14ac:dyDescent="0.25">
      <c r="A359" s="86" t="s">
        <v>124</v>
      </c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90"/>
      <c r="AG359" s="90"/>
      <c r="AH359" s="90"/>
      <c r="AI359" s="90"/>
      <c r="AJ359" s="90"/>
      <c r="AK359" s="82"/>
      <c r="AL359" s="82"/>
      <c r="AM359" s="82"/>
      <c r="AN359" s="82"/>
      <c r="AO359" s="82"/>
      <c r="AP359" s="83"/>
      <c r="AQ359" s="79"/>
      <c r="AR359" s="79"/>
      <c r="AS359" s="79"/>
      <c r="AT359" s="79"/>
    </row>
    <row r="360" spans="1:46" ht="16.5" x14ac:dyDescent="0.25">
      <c r="A360" s="93"/>
      <c r="B360" s="94" t="s">
        <v>6</v>
      </c>
      <c r="C360" s="94" t="s">
        <v>7</v>
      </c>
      <c r="D360" s="95" t="s">
        <v>8</v>
      </c>
      <c r="E360" s="95" t="s">
        <v>9</v>
      </c>
      <c r="F360" s="95" t="s">
        <v>10</v>
      </c>
      <c r="G360" s="96" t="s">
        <v>11</v>
      </c>
      <c r="H360" s="97" t="s">
        <v>12</v>
      </c>
      <c r="I360" s="97" t="s">
        <v>13</v>
      </c>
      <c r="J360" s="97" t="s">
        <v>14</v>
      </c>
      <c r="K360" s="97" t="s">
        <v>15</v>
      </c>
      <c r="L360" s="98" t="s">
        <v>16</v>
      </c>
      <c r="M360" s="98" t="s">
        <v>17</v>
      </c>
      <c r="N360" s="98" t="s">
        <v>18</v>
      </c>
      <c r="O360" s="98" t="s">
        <v>19</v>
      </c>
      <c r="P360" s="98" t="s">
        <v>20</v>
      </c>
      <c r="Q360" s="98" t="s">
        <v>21</v>
      </c>
      <c r="R360" s="98" t="s">
        <v>22</v>
      </c>
      <c r="S360" s="98" t="s">
        <v>23</v>
      </c>
      <c r="T360" s="98" t="s">
        <v>24</v>
      </c>
      <c r="U360" s="98" t="s">
        <v>25</v>
      </c>
      <c r="V360" s="98" t="s">
        <v>26</v>
      </c>
      <c r="W360" s="98" t="s">
        <v>27</v>
      </c>
      <c r="X360" s="98" t="s">
        <v>28</v>
      </c>
      <c r="Y360" s="98" t="s">
        <v>29</v>
      </c>
      <c r="Z360" s="99" t="s">
        <v>30</v>
      </c>
      <c r="AA360" s="98" t="s">
        <v>31</v>
      </c>
      <c r="AB360" s="98" t="s">
        <v>32</v>
      </c>
      <c r="AC360" s="98" t="s">
        <v>33</v>
      </c>
      <c r="AD360" s="98" t="s">
        <v>34</v>
      </c>
      <c r="AE360" s="98" t="s">
        <v>35</v>
      </c>
      <c r="AF360" s="98" t="s">
        <v>36</v>
      </c>
      <c r="AG360" s="98" t="s">
        <v>37</v>
      </c>
      <c r="AH360" s="98" t="s">
        <v>38</v>
      </c>
      <c r="AI360" s="98" t="s">
        <v>39</v>
      </c>
      <c r="AJ360" s="98" t="s">
        <v>40</v>
      </c>
      <c r="AK360" s="100" t="s">
        <v>41</v>
      </c>
      <c r="AL360" s="100" t="s">
        <v>80</v>
      </c>
      <c r="AM360" s="100" t="s">
        <v>81</v>
      </c>
      <c r="AN360" s="100" t="s">
        <v>82</v>
      </c>
      <c r="AO360" s="102" t="s">
        <v>43</v>
      </c>
      <c r="AP360" s="270" t="s">
        <v>69</v>
      </c>
      <c r="AQ360" s="79"/>
      <c r="AR360" s="79"/>
      <c r="AS360" s="79"/>
      <c r="AT360" s="79"/>
    </row>
    <row r="361" spans="1:46" ht="16.5" x14ac:dyDescent="0.25">
      <c r="A361" s="104" t="s">
        <v>44</v>
      </c>
      <c r="B361" s="109" t="s">
        <v>71</v>
      </c>
      <c r="C361" s="109" t="s">
        <v>71</v>
      </c>
      <c r="D361" s="109" t="s">
        <v>71</v>
      </c>
      <c r="E361" s="109" t="s">
        <v>71</v>
      </c>
      <c r="F361" s="109" t="s">
        <v>71</v>
      </c>
      <c r="G361" s="109" t="s">
        <v>71</v>
      </c>
      <c r="H361" s="109" t="s">
        <v>71</v>
      </c>
      <c r="I361" s="109" t="s">
        <v>71</v>
      </c>
      <c r="J361" s="109" t="s">
        <v>71</v>
      </c>
      <c r="K361" s="109" t="s">
        <v>71</v>
      </c>
      <c r="L361" s="109" t="s">
        <v>71</v>
      </c>
      <c r="M361" s="109" t="s">
        <v>71</v>
      </c>
      <c r="N361" s="109" t="s">
        <v>71</v>
      </c>
      <c r="O361" s="109" t="s">
        <v>71</v>
      </c>
      <c r="P361" s="109" t="s">
        <v>71</v>
      </c>
      <c r="Q361" s="109" t="s">
        <v>71</v>
      </c>
      <c r="R361" s="109" t="s">
        <v>71</v>
      </c>
      <c r="S361" s="109" t="s">
        <v>71</v>
      </c>
      <c r="T361" s="109" t="s">
        <v>71</v>
      </c>
      <c r="U361" s="109" t="s">
        <v>71</v>
      </c>
      <c r="V361" s="109" t="s">
        <v>71</v>
      </c>
      <c r="W361" s="109" t="s">
        <v>71</v>
      </c>
      <c r="X361" s="109" t="s">
        <v>71</v>
      </c>
      <c r="Y361" s="109" t="s">
        <v>71</v>
      </c>
      <c r="Z361" s="109" t="s">
        <v>71</v>
      </c>
      <c r="AA361" s="109" t="s">
        <v>71</v>
      </c>
      <c r="AB361" s="109" t="s">
        <v>71</v>
      </c>
      <c r="AC361" s="109" t="s">
        <v>71</v>
      </c>
      <c r="AD361" s="109" t="s">
        <v>71</v>
      </c>
      <c r="AE361" s="109" t="s">
        <v>71</v>
      </c>
      <c r="AF361" s="109" t="s">
        <v>71</v>
      </c>
      <c r="AG361" s="109" t="s">
        <v>71</v>
      </c>
      <c r="AH361" s="109" t="s">
        <v>71</v>
      </c>
      <c r="AI361" s="109" t="s">
        <v>71</v>
      </c>
      <c r="AJ361" s="109" t="s">
        <v>71</v>
      </c>
      <c r="AK361" s="109" t="s">
        <v>71</v>
      </c>
      <c r="AL361" s="110"/>
      <c r="AM361" s="110"/>
      <c r="AN361" s="110"/>
      <c r="AO361" s="112" t="s">
        <v>71</v>
      </c>
      <c r="AP361" s="273" t="s">
        <v>46</v>
      </c>
      <c r="AQ361" s="79"/>
      <c r="AR361" s="79"/>
      <c r="AS361" s="79"/>
      <c r="AT361" s="79"/>
    </row>
    <row r="362" spans="1:46" ht="16.5" x14ac:dyDescent="0.25">
      <c r="A362" s="114"/>
      <c r="B362" s="114"/>
      <c r="C362" s="114"/>
      <c r="D362" s="114"/>
      <c r="E362" s="114"/>
      <c r="F362" s="114"/>
      <c r="G362" s="115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7"/>
      <c r="U362" s="117"/>
      <c r="V362" s="117"/>
      <c r="W362" s="117"/>
      <c r="X362" s="117"/>
      <c r="Y362" s="117"/>
      <c r="Z362" s="118"/>
      <c r="AA362" s="117"/>
      <c r="AB362" s="117"/>
      <c r="AC362" s="117"/>
      <c r="AD362" s="117"/>
      <c r="AE362" s="117"/>
      <c r="AF362" s="119"/>
      <c r="AG362" s="119"/>
      <c r="AH362" s="237"/>
      <c r="AI362" s="237"/>
      <c r="AJ362" s="237"/>
      <c r="AK362" s="152"/>
      <c r="AL362" s="152"/>
      <c r="AM362" s="152"/>
      <c r="AN362" s="152"/>
      <c r="AO362" s="119"/>
      <c r="AP362" s="288"/>
      <c r="AQ362" s="79"/>
      <c r="AR362" s="79"/>
      <c r="AS362" s="79"/>
      <c r="AT362" s="79"/>
    </row>
    <row r="363" spans="1:46" ht="16.5" x14ac:dyDescent="0.25">
      <c r="A363" s="124" t="s">
        <v>50</v>
      </c>
      <c r="B363" s="125"/>
      <c r="C363" s="125"/>
      <c r="D363" s="289">
        <f>(D81/D91)</f>
        <v>5.223295899712719E-4</v>
      </c>
      <c r="E363" s="289">
        <f t="shared" ref="E363:E371" si="182">(E81/$E$91)</f>
        <v>0</v>
      </c>
      <c r="F363" s="289">
        <f t="shared" ref="F363:F371" si="183">(F81/$F$91)</f>
        <v>4.5289855072463769E-4</v>
      </c>
      <c r="G363" s="289">
        <f t="shared" ref="G363:G371" si="184">(G81/$G$91)</f>
        <v>3.4891835310537332E-4</v>
      </c>
      <c r="H363" s="289">
        <f t="shared" ref="H363:H371" si="185">(H81/$H$91)</f>
        <v>4.7170612331152794E-4</v>
      </c>
      <c r="I363" s="289">
        <f t="shared" ref="I363:I371" si="186">(I81/$I$91)</f>
        <v>1.5421521590130226E-3</v>
      </c>
      <c r="J363" s="289">
        <f t="shared" ref="J363:J371" si="187">(J81/$J$91)</f>
        <v>1.5165476464716269E-3</v>
      </c>
      <c r="K363" s="289">
        <f t="shared" ref="K363:K371" si="188">(K81/$K$91)</f>
        <v>0</v>
      </c>
      <c r="L363" s="289">
        <f t="shared" ref="L363:L371" si="189">(L81/$L$91)</f>
        <v>0</v>
      </c>
      <c r="M363" s="289">
        <f t="shared" ref="M363:M371" si="190">(M81/$M$91)</f>
        <v>0</v>
      </c>
      <c r="N363" s="289">
        <f t="shared" ref="N363:N371" si="191">(N81/$N$91)</f>
        <v>1.9716736222930562E-4</v>
      </c>
      <c r="O363" s="289">
        <f t="shared" ref="O363:O371" si="192">(O81/$O$91)</f>
        <v>8.6682028648410475E-5</v>
      </c>
      <c r="P363" s="289">
        <f t="shared" ref="P363:P371" si="193">(P81/$P$91)</f>
        <v>4.7128684874048593E-5</v>
      </c>
      <c r="Q363" s="289">
        <f t="shared" ref="Q363:Q371" si="194">(Q81/$Q$91)</f>
        <v>1.0335917312661498E-4</v>
      </c>
      <c r="R363" s="289">
        <f t="shared" ref="R363:R371" si="195">(R81/$R$91)</f>
        <v>0</v>
      </c>
      <c r="S363" s="289">
        <f t="shared" ref="S363:S371" si="196">(S81/$S$91)</f>
        <v>0</v>
      </c>
      <c r="T363" s="289">
        <f t="shared" ref="T363:T371" si="197">(T81/$T$91)</f>
        <v>6.9524913093858628E-5</v>
      </c>
      <c r="U363" s="289">
        <f t="shared" ref="U363:U371" si="198">(U81/$U$91)</f>
        <v>1.3368983957219251E-3</v>
      </c>
      <c r="V363" s="289">
        <f t="shared" ref="V363:V371" si="199">(V81/$V$91)</f>
        <v>2.2140221402214021E-3</v>
      </c>
      <c r="W363" s="289">
        <f t="shared" ref="W363:W371" si="200">(W81/$W$91)</f>
        <v>4.4699872286079183E-4</v>
      </c>
      <c r="X363" s="289">
        <f t="shared" ref="X363:X371" si="201">(X81/$X$91)</f>
        <v>3.3046926635822867E-4</v>
      </c>
      <c r="Y363" s="289">
        <f t="shared" ref="Y363:Y371" si="202">(Y81/$Y$91)</f>
        <v>7.2428078917634797E-4</v>
      </c>
      <c r="Z363" s="290">
        <f t="shared" ref="Z363:Z371" si="203">(Z81/$Z$91)</f>
        <v>5.3509319539819854E-4</v>
      </c>
      <c r="AA363" s="289">
        <f t="shared" ref="AA363:AA371" si="204">(AA81/$AA$91)</f>
        <v>5.8365758754863812E-4</v>
      </c>
      <c r="AB363" s="289">
        <f t="shared" ref="AB363:AB371" si="205">(AB81/$AB$91)</f>
        <v>8.553326293558606E-4</v>
      </c>
      <c r="AC363" s="289">
        <f t="shared" ref="AC363:AC371" si="206">(AC81/$AC$91)</f>
        <v>1.4669209329617133E-3</v>
      </c>
      <c r="AD363" s="289">
        <f t="shared" ref="AD363:AD371" si="207">(AD81/$AD$91)</f>
        <v>2.0169423154497781E-4</v>
      </c>
      <c r="AE363" s="289">
        <f t="shared" ref="AE363:AE371" si="208">(AE81/$AE$91)</f>
        <v>0</v>
      </c>
      <c r="AF363" s="291">
        <f t="shared" ref="AF363:AK371" si="209">(AF81/AF$91)</f>
        <v>6.4923354373309288E-4</v>
      </c>
      <c r="AG363" s="291">
        <f t="shared" si="209"/>
        <v>4.2117578239251246E-4</v>
      </c>
      <c r="AH363" s="291">
        <f t="shared" si="209"/>
        <v>5.581395348837209E-4</v>
      </c>
      <c r="AI363" s="291">
        <f t="shared" si="209"/>
        <v>6.097756667415513E-4</v>
      </c>
      <c r="AJ363" s="291">
        <f t="shared" si="209"/>
        <v>2.7941291522965095E-4</v>
      </c>
      <c r="AK363" s="292">
        <f t="shared" si="209"/>
        <v>3.7985136251032201E-4</v>
      </c>
      <c r="AL363" s="292" t="e">
        <f t="shared" ref="AL363:AO363" si="210">(AL81/AL$91)</f>
        <v>#DIV/0!</v>
      </c>
      <c r="AM363" s="292" t="e">
        <f t="shared" si="210"/>
        <v>#DIV/0!</v>
      </c>
      <c r="AN363" s="292" t="e">
        <f t="shared" si="210"/>
        <v>#DIV/0!</v>
      </c>
      <c r="AO363" s="291">
        <f t="shared" si="210"/>
        <v>2.2677766836749918E-4</v>
      </c>
      <c r="AP363" s="293">
        <f t="shared" ref="AP363" si="211">(AP81/AP$91)</f>
        <v>2.115419646372349E-4</v>
      </c>
      <c r="AQ363" s="79"/>
      <c r="AR363" s="79"/>
      <c r="AS363" s="79"/>
      <c r="AT363" s="79"/>
    </row>
    <row r="364" spans="1:46" ht="16.5" x14ac:dyDescent="0.25">
      <c r="A364" s="124" t="s">
        <v>51</v>
      </c>
      <c r="B364" s="125"/>
      <c r="C364" s="125"/>
      <c r="D364" s="289">
        <f t="shared" ref="D364:D371" si="212">(D82/$D$91)</f>
        <v>4.9621311047270827E-3</v>
      </c>
      <c r="E364" s="289">
        <f t="shared" si="182"/>
        <v>1.2779552715654952E-2</v>
      </c>
      <c r="F364" s="289">
        <f t="shared" si="183"/>
        <v>4.9818840579710141E-3</v>
      </c>
      <c r="G364" s="289">
        <f t="shared" si="184"/>
        <v>3.8381018841591066E-3</v>
      </c>
      <c r="H364" s="289">
        <f t="shared" si="185"/>
        <v>1.0832259415725926E-2</v>
      </c>
      <c r="I364" s="289">
        <f t="shared" si="186"/>
        <v>9.0815627141878005E-3</v>
      </c>
      <c r="J364" s="289">
        <f t="shared" si="187"/>
        <v>3.6473930737925203E-3</v>
      </c>
      <c r="K364" s="289">
        <f t="shared" si="188"/>
        <v>4.7090480995627309E-3</v>
      </c>
      <c r="L364" s="289">
        <f t="shared" si="189"/>
        <v>6.737665724842426E-3</v>
      </c>
      <c r="M364" s="289">
        <f t="shared" si="190"/>
        <v>4.9095916656687819E-3</v>
      </c>
      <c r="N364" s="289">
        <f t="shared" si="191"/>
        <v>7.0416915081894871E-3</v>
      </c>
      <c r="O364" s="289">
        <f t="shared" si="192"/>
        <v>6.6817397083149743E-3</v>
      </c>
      <c r="P364" s="289">
        <f t="shared" si="193"/>
        <v>1.7759659416703977E-2</v>
      </c>
      <c r="Q364" s="289">
        <f t="shared" si="194"/>
        <v>1.0749354005167959E-2</v>
      </c>
      <c r="R364" s="289">
        <f t="shared" si="195"/>
        <v>4.6631094531166392E-3</v>
      </c>
      <c r="S364" s="289">
        <f t="shared" si="196"/>
        <v>3.9403926063906004E-2</v>
      </c>
      <c r="T364" s="289">
        <f t="shared" si="197"/>
        <v>9.895712630359212E-3</v>
      </c>
      <c r="U364" s="289">
        <f t="shared" si="198"/>
        <v>4.8128342245989308E-3</v>
      </c>
      <c r="V364" s="289">
        <f t="shared" si="199"/>
        <v>4.243542435424354E-3</v>
      </c>
      <c r="W364" s="289">
        <f t="shared" si="200"/>
        <v>2.9374201787994892E-3</v>
      </c>
      <c r="X364" s="289">
        <f t="shared" si="201"/>
        <v>3.8003965631196301E-3</v>
      </c>
      <c r="Y364" s="289">
        <f t="shared" si="202"/>
        <v>3.6793464090158472E-3</v>
      </c>
      <c r="Z364" s="290">
        <f t="shared" si="203"/>
        <v>4.5126192811914745E-3</v>
      </c>
      <c r="AA364" s="289">
        <f t="shared" si="204"/>
        <v>3.2814526588845656E-3</v>
      </c>
      <c r="AB364" s="289">
        <f t="shared" si="205"/>
        <v>7.3917634635691657E-3</v>
      </c>
      <c r="AC364" s="289">
        <f t="shared" si="206"/>
        <v>1.0268446530731994E-2</v>
      </c>
      <c r="AD364" s="289">
        <f t="shared" si="207"/>
        <v>4.6591367486889879E-3</v>
      </c>
      <c r="AE364" s="289">
        <f t="shared" si="208"/>
        <v>6.3149847094801223E-3</v>
      </c>
      <c r="AF364" s="291">
        <f t="shared" si="209"/>
        <v>7.1235347159603248E-3</v>
      </c>
      <c r="AG364" s="291">
        <f t="shared" si="209"/>
        <v>4.7148288973384031E-3</v>
      </c>
      <c r="AH364" s="291">
        <f t="shared" si="209"/>
        <v>4.6860465116279068E-3</v>
      </c>
      <c r="AI364" s="291">
        <f t="shared" si="209"/>
        <v>4.6214576847780735E-3</v>
      </c>
      <c r="AJ364" s="291">
        <f t="shared" si="209"/>
        <v>1.4705942906823733E-3</v>
      </c>
      <c r="AK364" s="292">
        <f t="shared" si="209"/>
        <v>3.121387283236994E-3</v>
      </c>
      <c r="AL364" s="292" t="e">
        <f t="shared" ref="AL364:AO364" si="213">(AL82/AL$91)</f>
        <v>#DIV/0!</v>
      </c>
      <c r="AM364" s="292" t="e">
        <f t="shared" si="213"/>
        <v>#DIV/0!</v>
      </c>
      <c r="AN364" s="292" t="e">
        <f t="shared" si="213"/>
        <v>#DIV/0!</v>
      </c>
      <c r="AO364" s="291">
        <f t="shared" si="213"/>
        <v>2.2379375167845316E-3</v>
      </c>
      <c r="AP364" s="293">
        <f t="shared" ref="AP364" si="214">(AP82/AP$91)</f>
        <v>4.7596942043377855E-3</v>
      </c>
      <c r="AQ364" s="79"/>
      <c r="AR364" s="79"/>
      <c r="AS364" s="79"/>
      <c r="AT364" s="79"/>
    </row>
    <row r="365" spans="1:46" ht="16.5" x14ac:dyDescent="0.25">
      <c r="A365" s="124" t="s">
        <v>52</v>
      </c>
      <c r="B365" s="125"/>
      <c r="C365" s="125"/>
      <c r="D365" s="289">
        <f t="shared" si="212"/>
        <v>0.30556281013319403</v>
      </c>
      <c r="E365" s="289">
        <f t="shared" si="182"/>
        <v>0.44329073482428116</v>
      </c>
      <c r="F365" s="289">
        <f t="shared" si="183"/>
        <v>0.44542572463768115</v>
      </c>
      <c r="G365" s="289">
        <f t="shared" si="184"/>
        <v>0.38136775994417305</v>
      </c>
      <c r="H365" s="289">
        <f t="shared" si="185"/>
        <v>0.33491134755118485</v>
      </c>
      <c r="I365" s="289">
        <f t="shared" si="186"/>
        <v>0.38245373543522959</v>
      </c>
      <c r="J365" s="289">
        <f t="shared" si="187"/>
        <v>0.39353451585656141</v>
      </c>
      <c r="K365" s="289">
        <f t="shared" si="188"/>
        <v>0.38681466532122433</v>
      </c>
      <c r="L365" s="289">
        <f t="shared" si="189"/>
        <v>0.39556618126494242</v>
      </c>
      <c r="M365" s="289">
        <f t="shared" si="190"/>
        <v>0.40825948988145133</v>
      </c>
      <c r="N365" s="289">
        <f t="shared" si="191"/>
        <v>0.40137641596680074</v>
      </c>
      <c r="O365" s="289">
        <f t="shared" si="192"/>
        <v>0.37273272318816503</v>
      </c>
      <c r="P365" s="289">
        <f t="shared" si="193"/>
        <v>0.39509547486077407</v>
      </c>
      <c r="Q365" s="289">
        <f t="shared" si="194"/>
        <v>0.35314384151593453</v>
      </c>
      <c r="R365" s="289">
        <f t="shared" si="195"/>
        <v>0.40637852217652548</v>
      </c>
      <c r="S365" s="289">
        <f t="shared" si="196"/>
        <v>0.3343363423604146</v>
      </c>
      <c r="T365" s="289">
        <f t="shared" si="197"/>
        <v>0.44611819235225958</v>
      </c>
      <c r="U365" s="289">
        <f t="shared" si="198"/>
        <v>0.39812834224598931</v>
      </c>
      <c r="V365" s="289">
        <f t="shared" si="199"/>
        <v>0.38778597785977859</v>
      </c>
      <c r="W365" s="289">
        <f t="shared" si="200"/>
        <v>0.40536398467432949</v>
      </c>
      <c r="X365" s="289">
        <f t="shared" si="201"/>
        <v>0.42795769993390614</v>
      </c>
      <c r="Y365" s="289">
        <f t="shared" si="202"/>
        <v>0.44181128139757225</v>
      </c>
      <c r="Z365" s="290">
        <f t="shared" si="203"/>
        <v>0.45910996165165435</v>
      </c>
      <c r="AA365" s="289">
        <f t="shared" si="204"/>
        <v>0.48761348897535667</v>
      </c>
      <c r="AB365" s="289">
        <f t="shared" si="205"/>
        <v>0.47222808870116156</v>
      </c>
      <c r="AC365" s="289">
        <f t="shared" si="206"/>
        <v>0.34927387413818395</v>
      </c>
      <c r="AD365" s="289">
        <f t="shared" si="207"/>
        <v>0.51532876159741836</v>
      </c>
      <c r="AE365" s="289">
        <f t="shared" si="208"/>
        <v>0.51223241590214064</v>
      </c>
      <c r="AF365" s="291">
        <f t="shared" si="209"/>
        <v>0.50405770964833185</v>
      </c>
      <c r="AG365" s="291">
        <f t="shared" si="209"/>
        <v>0.5498683825680023</v>
      </c>
      <c r="AH365" s="291">
        <f t="shared" si="209"/>
        <v>0.52232558139534879</v>
      </c>
      <c r="AI365" s="291">
        <f t="shared" si="209"/>
        <v>0.48806444365993767</v>
      </c>
      <c r="AJ365" s="291">
        <f t="shared" si="209"/>
        <v>0.52306097730990653</v>
      </c>
      <c r="AK365" s="292">
        <f t="shared" si="209"/>
        <v>0.5590421139554087</v>
      </c>
      <c r="AL365" s="292" t="e">
        <f t="shared" ref="AL365:AO365" si="215">(AL83/AL$91)</f>
        <v>#DIV/0!</v>
      </c>
      <c r="AM365" s="292" t="e">
        <f t="shared" si="215"/>
        <v>#DIV/0!</v>
      </c>
      <c r="AN365" s="292" t="e">
        <f t="shared" si="215"/>
        <v>#DIV/0!</v>
      </c>
      <c r="AO365" s="291">
        <f t="shared" si="215"/>
        <v>0.5123384955092054</v>
      </c>
      <c r="AP365" s="293">
        <f t="shared" ref="AP365" si="216">(AP83/AP$91)</f>
        <v>0.51075632128523496</v>
      </c>
      <c r="AQ365" s="79"/>
      <c r="AR365" s="79"/>
      <c r="AS365" s="79"/>
      <c r="AT365" s="79"/>
    </row>
    <row r="366" spans="1:46" ht="16.5" x14ac:dyDescent="0.25">
      <c r="A366" s="124" t="s">
        <v>53</v>
      </c>
      <c r="B366" s="125"/>
      <c r="C366" s="125"/>
      <c r="D366" s="289">
        <f t="shared" si="212"/>
        <v>1.0707756594411073E-2</v>
      </c>
      <c r="E366" s="289">
        <f t="shared" si="182"/>
        <v>1.5974440894568689E-3</v>
      </c>
      <c r="F366" s="289">
        <f t="shared" si="183"/>
        <v>5.88768115942029E-3</v>
      </c>
      <c r="G366" s="289">
        <f t="shared" si="184"/>
        <v>5.2337752965805999E-3</v>
      </c>
      <c r="H366" s="289">
        <f t="shared" si="185"/>
        <v>2.8302367398691675E-2</v>
      </c>
      <c r="I366" s="289">
        <f t="shared" si="186"/>
        <v>8.2248115147361203E-3</v>
      </c>
      <c r="J366" s="289">
        <f t="shared" si="187"/>
        <v>3.0330952929432538E-3</v>
      </c>
      <c r="K366" s="289">
        <f t="shared" si="188"/>
        <v>3.1393653997084875E-3</v>
      </c>
      <c r="L366" s="289">
        <f t="shared" si="189"/>
        <v>2.3907846120408607E-3</v>
      </c>
      <c r="M366" s="289">
        <f t="shared" si="190"/>
        <v>3.1433361274098908E-3</v>
      </c>
      <c r="N366" s="289">
        <f t="shared" si="191"/>
        <v>4.6944610054596584E-3</v>
      </c>
      <c r="O366" s="289">
        <f t="shared" si="192"/>
        <v>1.9864631565260733E-3</v>
      </c>
      <c r="P366" s="289">
        <f t="shared" si="193"/>
        <v>2.3093055588283809E-3</v>
      </c>
      <c r="Q366" s="289">
        <f t="shared" si="194"/>
        <v>3.4453057708871662E-3</v>
      </c>
      <c r="R366" s="289">
        <f t="shared" si="195"/>
        <v>2.9048878560398736E-3</v>
      </c>
      <c r="S366" s="289">
        <f t="shared" si="196"/>
        <v>3.6776997659645609E-3</v>
      </c>
      <c r="T366" s="289">
        <f t="shared" si="197"/>
        <v>3.4762456546929316E-3</v>
      </c>
      <c r="U366" s="289">
        <f t="shared" si="198"/>
        <v>2.0053475935828879E-3</v>
      </c>
      <c r="V366" s="289">
        <f t="shared" si="199"/>
        <v>2.3468634686346864E-3</v>
      </c>
      <c r="W366" s="289">
        <f t="shared" si="200"/>
        <v>1.8518518518518519E-3</v>
      </c>
      <c r="X366" s="289">
        <f t="shared" si="201"/>
        <v>1.7349636483807006E-3</v>
      </c>
      <c r="Y366" s="289">
        <f t="shared" si="202"/>
        <v>2.5349827621172177E-3</v>
      </c>
      <c r="Z366" s="290">
        <f t="shared" si="203"/>
        <v>3.2462320520824043E-3</v>
      </c>
      <c r="AA366" s="289">
        <f t="shared" si="204"/>
        <v>1.7833981841763942E-3</v>
      </c>
      <c r="AB366" s="289">
        <f t="shared" si="205"/>
        <v>3.2946145723336852E-3</v>
      </c>
      <c r="AC366" s="289">
        <f t="shared" si="206"/>
        <v>2.9338418659234267E-3</v>
      </c>
      <c r="AD366" s="289">
        <f t="shared" si="207"/>
        <v>3.1060911657926583E-3</v>
      </c>
      <c r="AE366" s="289">
        <f t="shared" si="208"/>
        <v>3.3180428134556572E-3</v>
      </c>
      <c r="AF366" s="291">
        <f t="shared" si="209"/>
        <v>4.147880973850316E-3</v>
      </c>
      <c r="AG366" s="291">
        <f t="shared" si="209"/>
        <v>4.1181632056156775E-3</v>
      </c>
      <c r="AH366" s="291">
        <f t="shared" si="209"/>
        <v>4.5348837209302321E-3</v>
      </c>
      <c r="AI366" s="291">
        <f t="shared" si="209"/>
        <v>5.2376520427484825E-3</v>
      </c>
      <c r="AJ366" s="291">
        <f t="shared" si="209"/>
        <v>4.7353136159972425E-3</v>
      </c>
      <c r="AK366" s="292">
        <f t="shared" si="209"/>
        <v>6.7382328654004946E-3</v>
      </c>
      <c r="AL366" s="292" t="e">
        <f t="shared" ref="AL366:AO366" si="217">(AL84/AL$91)</f>
        <v>#DIV/0!</v>
      </c>
      <c r="AM366" s="292" t="e">
        <f t="shared" si="217"/>
        <v>#DIV/0!</v>
      </c>
      <c r="AN366" s="292" t="e">
        <f t="shared" si="217"/>
        <v>#DIV/0!</v>
      </c>
      <c r="AO366" s="291">
        <f t="shared" si="217"/>
        <v>5.0845940381344552E-3</v>
      </c>
      <c r="AP366" s="293">
        <f t="shared" ref="AP366" si="218">(AP84/AP$91)</f>
        <v>5.0770071512936379E-3</v>
      </c>
      <c r="AQ366" s="79"/>
      <c r="AR366" s="79"/>
      <c r="AS366" s="79"/>
      <c r="AT366" s="79"/>
    </row>
    <row r="367" spans="1:46" ht="16.5" x14ac:dyDescent="0.25">
      <c r="A367" s="124" t="s">
        <v>54</v>
      </c>
      <c r="B367" s="125"/>
      <c r="C367" s="125"/>
      <c r="D367" s="289">
        <f t="shared" si="212"/>
        <v>2.768346826847741E-2</v>
      </c>
      <c r="E367" s="289">
        <f t="shared" si="182"/>
        <v>4.3130990415335461E-2</v>
      </c>
      <c r="F367" s="289">
        <f t="shared" si="183"/>
        <v>1.6983695652173912E-2</v>
      </c>
      <c r="G367" s="289">
        <f t="shared" si="184"/>
        <v>2.9483600837404048E-2</v>
      </c>
      <c r="H367" s="289">
        <f t="shared" si="185"/>
        <v>6.1793502153810159E-2</v>
      </c>
      <c r="I367" s="289">
        <f t="shared" si="186"/>
        <v>2.4845784784098698E-2</v>
      </c>
      <c r="J367" s="289">
        <f t="shared" si="187"/>
        <v>2.3228134838362894E-2</v>
      </c>
      <c r="K367" s="289">
        <f t="shared" si="188"/>
        <v>2.4890682811974436E-2</v>
      </c>
      <c r="L367" s="289">
        <f t="shared" si="189"/>
        <v>2.2929797870028256E-2</v>
      </c>
      <c r="M367" s="289">
        <f t="shared" si="190"/>
        <v>1.6465094000718477E-2</v>
      </c>
      <c r="N367" s="289">
        <f t="shared" si="191"/>
        <v>1.9834097748067055E-2</v>
      </c>
      <c r="O367" s="289">
        <f t="shared" si="192"/>
        <v>2.6636665053417802E-2</v>
      </c>
      <c r="P367" s="289">
        <f t="shared" si="193"/>
        <v>3.2597340371216942E-2</v>
      </c>
      <c r="Q367" s="289">
        <f t="shared" si="194"/>
        <v>3.0146425495262703E-2</v>
      </c>
      <c r="R367" s="289">
        <f t="shared" si="195"/>
        <v>2.5991101869830446E-2</v>
      </c>
      <c r="S367" s="289">
        <f t="shared" si="196"/>
        <v>4.1792042795051824E-2</v>
      </c>
      <c r="T367" s="289">
        <f t="shared" si="197"/>
        <v>4.4032444959443799E-2</v>
      </c>
      <c r="U367" s="289">
        <f t="shared" si="198"/>
        <v>3.1684491978609626E-2</v>
      </c>
      <c r="V367" s="289">
        <f t="shared" si="199"/>
        <v>3.6605166051660518E-2</v>
      </c>
      <c r="W367" s="289">
        <f t="shared" si="200"/>
        <v>3.4738186462324391E-2</v>
      </c>
      <c r="X367" s="289">
        <f t="shared" si="201"/>
        <v>3.5442828816920027E-2</v>
      </c>
      <c r="Y367" s="289">
        <f t="shared" si="202"/>
        <v>3.505519019613524E-2</v>
      </c>
      <c r="Z367" s="290">
        <f t="shared" si="203"/>
        <v>5.0655489164362792E-2</v>
      </c>
      <c r="AA367" s="289">
        <f t="shared" si="204"/>
        <v>3.4578469520103766E-2</v>
      </c>
      <c r="AB367" s="289">
        <f t="shared" si="205"/>
        <v>4.7307286166842662E-2</v>
      </c>
      <c r="AC367" s="289">
        <f t="shared" si="206"/>
        <v>6.307760011735368E-2</v>
      </c>
      <c r="AD367" s="289">
        <f t="shared" si="207"/>
        <v>3.5296490520371114E-2</v>
      </c>
      <c r="AE367" s="289">
        <f t="shared" si="208"/>
        <v>4.2813455657492352E-2</v>
      </c>
      <c r="AF367" s="291">
        <f t="shared" si="209"/>
        <v>4.8692515779981967E-2</v>
      </c>
      <c r="AG367" s="291">
        <f t="shared" si="209"/>
        <v>3.4910792629423808E-2</v>
      </c>
      <c r="AH367" s="291">
        <f t="shared" si="209"/>
        <v>3.604651162790698E-2</v>
      </c>
      <c r="AI367" s="291">
        <f t="shared" si="209"/>
        <v>4.1387721043679188E-2</v>
      </c>
      <c r="AJ367" s="291">
        <f t="shared" si="209"/>
        <v>3.5164850678796912E-2</v>
      </c>
      <c r="AK367" s="292">
        <f t="shared" si="209"/>
        <v>4.7349298100743183E-2</v>
      </c>
      <c r="AL367" s="292" t="e">
        <f t="shared" ref="AL367:AO367" si="219">(AL85/AL$91)</f>
        <v>#DIV/0!</v>
      </c>
      <c r="AM367" s="292" t="e">
        <f t="shared" si="219"/>
        <v>#DIV/0!</v>
      </c>
      <c r="AN367" s="292" t="e">
        <f t="shared" si="219"/>
        <v>#DIV/0!</v>
      </c>
      <c r="AO367" s="291">
        <f t="shared" si="219"/>
        <v>3.7597350281980128E-2</v>
      </c>
      <c r="AP367" s="293">
        <f t="shared" ref="AP367" si="220">(AP85/AP$91)</f>
        <v>3.3693934034164021E-2</v>
      </c>
      <c r="AQ367" s="79"/>
      <c r="AR367" s="79"/>
      <c r="AS367" s="79"/>
      <c r="AT367" s="79"/>
    </row>
    <row r="368" spans="1:46" ht="16.5" x14ac:dyDescent="0.25">
      <c r="A368" s="124" t="s">
        <v>55</v>
      </c>
      <c r="B368" s="125"/>
      <c r="C368" s="125"/>
      <c r="D368" s="289">
        <f t="shared" si="212"/>
        <v>9.7675633324627836E-2</v>
      </c>
      <c r="E368" s="289">
        <f t="shared" si="182"/>
        <v>0.16533546325878595</v>
      </c>
      <c r="F368" s="289">
        <f t="shared" si="183"/>
        <v>8.5597826086956527E-2</v>
      </c>
      <c r="G368" s="289">
        <f t="shared" si="184"/>
        <v>9.6999302163293791E-2</v>
      </c>
      <c r="H368" s="289">
        <f t="shared" si="185"/>
        <v>0.12594553492417795</v>
      </c>
      <c r="I368" s="289">
        <f t="shared" si="186"/>
        <v>0.12748457847840988</v>
      </c>
      <c r="J368" s="289">
        <f t="shared" si="187"/>
        <v>0.10212700606619057</v>
      </c>
      <c r="K368" s="289">
        <f t="shared" si="188"/>
        <v>0.14822289494337931</v>
      </c>
      <c r="L368" s="289">
        <f t="shared" si="189"/>
        <v>0.19995653118887199</v>
      </c>
      <c r="M368" s="289">
        <f t="shared" si="190"/>
        <v>0.15791521973416356</v>
      </c>
      <c r="N368" s="289">
        <f t="shared" si="191"/>
        <v>0.1455282911692494</v>
      </c>
      <c r="O368" s="289">
        <f t="shared" si="192"/>
        <v>0.16343174151419057</v>
      </c>
      <c r="P368" s="289">
        <f t="shared" si="193"/>
        <v>0.15316822584065792</v>
      </c>
      <c r="Q368" s="289">
        <f t="shared" si="194"/>
        <v>0.18173987941429801</v>
      </c>
      <c r="R368" s="289">
        <f t="shared" si="195"/>
        <v>0.17329949393795771</v>
      </c>
      <c r="S368" s="289">
        <f t="shared" si="196"/>
        <v>0.18269092993265512</v>
      </c>
      <c r="T368" s="289">
        <f t="shared" si="197"/>
        <v>0.16685979142526072</v>
      </c>
      <c r="U368" s="289">
        <f t="shared" si="198"/>
        <v>0.19719251336898397</v>
      </c>
      <c r="V368" s="289">
        <f t="shared" si="199"/>
        <v>0.19040590405904059</v>
      </c>
      <c r="W368" s="289">
        <f t="shared" si="200"/>
        <v>0.17496807151979565</v>
      </c>
      <c r="X368" s="289">
        <f t="shared" si="201"/>
        <v>0.14871116986120292</v>
      </c>
      <c r="Y368" s="289">
        <f t="shared" si="202"/>
        <v>0.1309499666830837</v>
      </c>
      <c r="Z368" s="290">
        <f t="shared" si="203"/>
        <v>0.18193168643538749</v>
      </c>
      <c r="AA368" s="289">
        <f t="shared" si="204"/>
        <v>0.11766536964980545</v>
      </c>
      <c r="AB368" s="289">
        <f t="shared" si="205"/>
        <v>0.1740232312565998</v>
      </c>
      <c r="AC368" s="289">
        <f t="shared" si="206"/>
        <v>0.22062490831744169</v>
      </c>
      <c r="AD368" s="289">
        <f t="shared" si="207"/>
        <v>0.10972166196046793</v>
      </c>
      <c r="AE368" s="289">
        <f t="shared" si="208"/>
        <v>0.12415902140672783</v>
      </c>
      <c r="AF368" s="291">
        <f t="shared" si="209"/>
        <v>0.14382326420198377</v>
      </c>
      <c r="AG368" s="291">
        <f t="shared" si="209"/>
        <v>0.10201813395729746</v>
      </c>
      <c r="AH368" s="291">
        <f t="shared" si="209"/>
        <v>0.12796511627906976</v>
      </c>
      <c r="AI368" s="291">
        <f t="shared" si="209"/>
        <v>0.13768092685901342</v>
      </c>
      <c r="AJ368" s="291">
        <f t="shared" si="209"/>
        <v>0.12151814742766588</v>
      </c>
      <c r="AK368" s="292">
        <f t="shared" si="209"/>
        <v>0.16251032204789431</v>
      </c>
      <c r="AL368" s="292" t="e">
        <f t="shared" ref="AL368:AO368" si="221">(AL86/AL$91)</f>
        <v>#DIV/0!</v>
      </c>
      <c r="AM368" s="292" t="e">
        <f t="shared" si="221"/>
        <v>#DIV/0!</v>
      </c>
      <c r="AN368" s="292" t="e">
        <f t="shared" si="221"/>
        <v>#DIV/0!</v>
      </c>
      <c r="AO368" s="291">
        <f t="shared" si="221"/>
        <v>0.13051651597887387</v>
      </c>
      <c r="AP368" s="293">
        <f t="shared" ref="AP368" si="222">(AP86/AP$91)</f>
        <v>0.11926265872992553</v>
      </c>
      <c r="AQ368" s="79"/>
      <c r="AR368" s="79"/>
      <c r="AS368" s="79"/>
      <c r="AT368" s="79"/>
    </row>
    <row r="369" spans="1:218" ht="16.5" x14ac:dyDescent="0.25">
      <c r="A369" s="124" t="s">
        <v>56</v>
      </c>
      <c r="B369" s="125"/>
      <c r="C369" s="125"/>
      <c r="D369" s="289">
        <f t="shared" si="212"/>
        <v>2.1415513188822146E-2</v>
      </c>
      <c r="E369" s="289">
        <f t="shared" si="182"/>
        <v>1.7571884984025558E-2</v>
      </c>
      <c r="F369" s="289">
        <f t="shared" si="183"/>
        <v>1.0190217391304348E-2</v>
      </c>
      <c r="G369" s="289">
        <f t="shared" si="184"/>
        <v>1.2561060711793441E-2</v>
      </c>
      <c r="H369" s="289">
        <f t="shared" si="185"/>
        <v>1.0849240836165142E-2</v>
      </c>
      <c r="I369" s="289">
        <f t="shared" si="186"/>
        <v>8.9102124742974648E-3</v>
      </c>
      <c r="J369" s="289">
        <f t="shared" si="187"/>
        <v>9.5024187975120931E-3</v>
      </c>
      <c r="K369" s="289">
        <f t="shared" si="188"/>
        <v>9.0817356205852677E-3</v>
      </c>
      <c r="L369" s="289">
        <f t="shared" si="189"/>
        <v>1.0867202782003912E-2</v>
      </c>
      <c r="M369" s="289">
        <f t="shared" si="190"/>
        <v>1.8485810082624836E-2</v>
      </c>
      <c r="N369" s="289">
        <f t="shared" si="191"/>
        <v>1.6665336569381788E-2</v>
      </c>
      <c r="O369" s="289">
        <f t="shared" si="192"/>
        <v>1.6252880371576964E-2</v>
      </c>
      <c r="P369" s="289">
        <f t="shared" si="193"/>
        <v>2.199338627455601E-2</v>
      </c>
      <c r="Q369" s="289">
        <f t="shared" si="194"/>
        <v>1.636520241171404E-2</v>
      </c>
      <c r="R369" s="289">
        <f t="shared" si="195"/>
        <v>1.4371550445670954E-2</v>
      </c>
      <c r="S369" s="289">
        <f t="shared" si="196"/>
        <v>1.0030090270812439E-2</v>
      </c>
      <c r="T369" s="289">
        <f t="shared" si="197"/>
        <v>2.2247972190034764E-2</v>
      </c>
      <c r="U369" s="289">
        <f t="shared" si="198"/>
        <v>2.1925133689839574E-2</v>
      </c>
      <c r="V369" s="289">
        <f t="shared" si="199"/>
        <v>2.5321033210332106E-2</v>
      </c>
      <c r="W369" s="289">
        <f t="shared" si="200"/>
        <v>1.6602809706257982E-2</v>
      </c>
      <c r="X369" s="289">
        <f t="shared" si="201"/>
        <v>2.0654329147389294E-2</v>
      </c>
      <c r="Y369" s="289">
        <f t="shared" si="202"/>
        <v>2.5277399542254542E-2</v>
      </c>
      <c r="Z369" s="290">
        <f t="shared" si="203"/>
        <v>2.7468117363774192E-2</v>
      </c>
      <c r="AA369" s="289">
        <f t="shared" si="204"/>
        <v>2.3735408560311283E-2</v>
      </c>
      <c r="AB369" s="289">
        <f t="shared" si="205"/>
        <v>3.3104540654699047E-2</v>
      </c>
      <c r="AC369" s="289">
        <f t="shared" si="206"/>
        <v>5.2222385213436993E-2</v>
      </c>
      <c r="AD369" s="289">
        <f t="shared" si="207"/>
        <v>3.0254134731746672E-2</v>
      </c>
      <c r="AE369" s="289">
        <f t="shared" si="208"/>
        <v>1.3761467889908258E-2</v>
      </c>
      <c r="AF369" s="291">
        <f t="shared" si="209"/>
        <v>1.5004508566275925E-2</v>
      </c>
      <c r="AG369" s="291">
        <f t="shared" si="209"/>
        <v>1.2284293653114946E-2</v>
      </c>
      <c r="AH369" s="291">
        <f t="shared" si="209"/>
        <v>1.3046511627906977E-2</v>
      </c>
      <c r="AI369" s="291">
        <f t="shared" si="209"/>
        <v>1.3132642254244358E-2</v>
      </c>
      <c r="AJ369" s="291">
        <f t="shared" si="209"/>
        <v>1.3440055341404347E-2</v>
      </c>
      <c r="AK369" s="292">
        <f t="shared" si="209"/>
        <v>1.2353426919900908E-2</v>
      </c>
      <c r="AL369" s="292" t="e">
        <f t="shared" ref="AL369:AO369" si="223">(AL87/AL$91)</f>
        <v>#DIV/0!</v>
      </c>
      <c r="AM369" s="292" t="e">
        <f t="shared" si="223"/>
        <v>#DIV/0!</v>
      </c>
      <c r="AN369" s="292" t="e">
        <f t="shared" si="223"/>
        <v>#DIV/0!</v>
      </c>
      <c r="AO369" s="291">
        <f t="shared" si="223"/>
        <v>8.4743233968907587E-3</v>
      </c>
      <c r="AP369" s="293">
        <f t="shared" ref="AP369" si="224">(AP87/AP$91)</f>
        <v>1.2339947937172035E-2</v>
      </c>
      <c r="AQ369" s="79"/>
      <c r="AR369" s="79"/>
      <c r="AS369" s="79"/>
      <c r="AT369" s="79"/>
    </row>
    <row r="370" spans="1:218" ht="16.5" x14ac:dyDescent="0.25">
      <c r="A370" s="124" t="s">
        <v>57</v>
      </c>
      <c r="B370" s="125"/>
      <c r="C370" s="125"/>
      <c r="D370" s="289">
        <f t="shared" si="212"/>
        <v>3.7346565682945941E-2</v>
      </c>
      <c r="E370" s="289">
        <f t="shared" si="182"/>
        <v>5.1118210862619806E-2</v>
      </c>
      <c r="F370" s="289">
        <f t="shared" si="183"/>
        <v>3.940217391304348E-2</v>
      </c>
      <c r="G370" s="289">
        <f t="shared" si="184"/>
        <v>4.4661549197487785E-2</v>
      </c>
      <c r="H370" s="289">
        <f t="shared" si="185"/>
        <v>4.8585730701087376E-2</v>
      </c>
      <c r="I370" s="289">
        <f t="shared" si="186"/>
        <v>3.2727895819054144E-2</v>
      </c>
      <c r="J370" s="289">
        <f t="shared" si="187"/>
        <v>3.4362282116255853E-2</v>
      </c>
      <c r="K370" s="289">
        <f t="shared" si="188"/>
        <v>3.5317860746720484E-2</v>
      </c>
      <c r="L370" s="289">
        <f t="shared" si="189"/>
        <v>4.3251467072375573E-2</v>
      </c>
      <c r="M370" s="289">
        <f t="shared" si="190"/>
        <v>3.5923841456113041E-2</v>
      </c>
      <c r="N370" s="289">
        <f t="shared" si="191"/>
        <v>4.0841810747499027E-2</v>
      </c>
      <c r="O370" s="289">
        <f t="shared" si="192"/>
        <v>4.2618664085468487E-2</v>
      </c>
      <c r="P370" s="289">
        <f t="shared" si="193"/>
        <v>4.1630338305409589E-2</v>
      </c>
      <c r="Q370" s="289">
        <f t="shared" si="194"/>
        <v>5.1162790697674418E-2</v>
      </c>
      <c r="R370" s="289">
        <f t="shared" si="195"/>
        <v>3.8329230816273485E-2</v>
      </c>
      <c r="S370" s="289">
        <f t="shared" si="196"/>
        <v>5.8508859913072558E-2</v>
      </c>
      <c r="T370" s="289">
        <f t="shared" si="197"/>
        <v>4.0324449594438004E-2</v>
      </c>
      <c r="U370" s="289">
        <f t="shared" si="198"/>
        <v>5.3475935828877004E-2</v>
      </c>
      <c r="V370" s="289">
        <f t="shared" si="199"/>
        <v>5.2959409594095945E-2</v>
      </c>
      <c r="W370" s="289">
        <f t="shared" si="200"/>
        <v>6.2962962962962957E-2</v>
      </c>
      <c r="X370" s="289">
        <f t="shared" si="201"/>
        <v>5.9897554527428946E-2</v>
      </c>
      <c r="Y370" s="289">
        <f t="shared" si="202"/>
        <v>5.4828055740649535E-2</v>
      </c>
      <c r="Z370" s="290">
        <f t="shared" si="203"/>
        <v>6.5994827432444489E-2</v>
      </c>
      <c r="AA370" s="289">
        <f t="shared" si="204"/>
        <v>4.6322957198443579E-2</v>
      </c>
      <c r="AB370" s="289">
        <f t="shared" si="205"/>
        <v>4.0887011615628299E-2</v>
      </c>
      <c r="AC370" s="289">
        <f t="shared" si="206"/>
        <v>6.0730526624614936E-2</v>
      </c>
      <c r="AD370" s="289">
        <f t="shared" si="207"/>
        <v>3.933037515127067E-2</v>
      </c>
      <c r="AE370" s="289">
        <f t="shared" si="208"/>
        <v>4.2048929663608563E-2</v>
      </c>
      <c r="AF370" s="291">
        <f t="shared" si="209"/>
        <v>4.6744815148782683E-2</v>
      </c>
      <c r="AG370" s="291">
        <f t="shared" si="209"/>
        <v>3.4747002047382278E-2</v>
      </c>
      <c r="AH370" s="291">
        <f t="shared" si="209"/>
        <v>4.3162790697674418E-2</v>
      </c>
      <c r="AI370" s="291">
        <f t="shared" si="209"/>
        <v>4.6419974967104205E-2</v>
      </c>
      <c r="AJ370" s="291">
        <f t="shared" si="209"/>
        <v>4.2823705744670711E-2</v>
      </c>
      <c r="AK370" s="292">
        <f t="shared" si="209"/>
        <v>4.8307184145334435E-2</v>
      </c>
      <c r="AL370" s="292" t="e">
        <f t="shared" ref="AL370:AO370" si="225">(AL88/AL$91)</f>
        <v>#DIV/0!</v>
      </c>
      <c r="AM370" s="292" t="e">
        <f t="shared" si="225"/>
        <v>#DIV/0!</v>
      </c>
      <c r="AN370" s="292" t="e">
        <f t="shared" si="225"/>
        <v>#DIV/0!</v>
      </c>
      <c r="AO370" s="291">
        <f t="shared" si="225"/>
        <v>4.2670008653358397E-2</v>
      </c>
      <c r="AP370" s="293">
        <f t="shared" ref="AP370" si="226">(AP88/AP$91)</f>
        <v>4.1949946820700551E-2</v>
      </c>
      <c r="AQ370" s="79"/>
      <c r="AR370" s="79"/>
      <c r="AS370" s="79"/>
      <c r="AT370" s="79"/>
    </row>
    <row r="371" spans="1:218" ht="16.5" x14ac:dyDescent="0.25">
      <c r="A371" s="124" t="s">
        <v>58</v>
      </c>
      <c r="B371" s="125"/>
      <c r="C371" s="125"/>
      <c r="D371" s="289">
        <f t="shared" si="212"/>
        <v>0.4941237921128232</v>
      </c>
      <c r="E371" s="289">
        <f t="shared" si="182"/>
        <v>0.26517571884984026</v>
      </c>
      <c r="F371" s="289">
        <f t="shared" si="183"/>
        <v>0.39107789855072461</v>
      </c>
      <c r="G371" s="289">
        <f t="shared" si="184"/>
        <v>0.42550593161200279</v>
      </c>
      <c r="H371" s="289">
        <f t="shared" si="185"/>
        <v>0.37830831089584543</v>
      </c>
      <c r="I371" s="289">
        <f t="shared" si="186"/>
        <v>0.40472926662097325</v>
      </c>
      <c r="J371" s="289">
        <f t="shared" si="187"/>
        <v>0.42904860631190966</v>
      </c>
      <c r="K371" s="289">
        <f t="shared" si="188"/>
        <v>0.38782374705684491</v>
      </c>
      <c r="L371" s="289">
        <f t="shared" si="189"/>
        <v>0.3183003694848946</v>
      </c>
      <c r="M371" s="289">
        <f t="shared" si="190"/>
        <v>0.35489761705185008</v>
      </c>
      <c r="N371" s="289">
        <f t="shared" si="191"/>
        <v>0.36382072792312348</v>
      </c>
      <c r="O371" s="289">
        <f t="shared" si="192"/>
        <v>0.36957244089369173</v>
      </c>
      <c r="P371" s="289">
        <f t="shared" si="193"/>
        <v>0.33539914068697918</v>
      </c>
      <c r="Q371" s="289">
        <f t="shared" si="194"/>
        <v>0.35314384151593453</v>
      </c>
      <c r="R371" s="289">
        <f t="shared" si="195"/>
        <v>0.33406210344458548</v>
      </c>
      <c r="S371" s="289">
        <f t="shared" si="196"/>
        <v>0.32956010889812298</v>
      </c>
      <c r="T371" s="289">
        <f t="shared" si="197"/>
        <v>0.26697566628041713</v>
      </c>
      <c r="U371" s="289">
        <f t="shared" si="198"/>
        <v>0.28943850267379678</v>
      </c>
      <c r="V371" s="289">
        <f t="shared" si="199"/>
        <v>0.29811808118081179</v>
      </c>
      <c r="W371" s="289">
        <f t="shared" si="200"/>
        <v>0.30012771392081738</v>
      </c>
      <c r="X371" s="289">
        <f t="shared" si="201"/>
        <v>0.3014705882352941</v>
      </c>
      <c r="Y371" s="289">
        <f t="shared" si="202"/>
        <v>0.30513949647999539</v>
      </c>
      <c r="Z371" s="290">
        <f t="shared" si="203"/>
        <v>0.20654597342370462</v>
      </c>
      <c r="AA371" s="289">
        <f t="shared" si="204"/>
        <v>0.28443579766536964</v>
      </c>
      <c r="AB371" s="289">
        <f t="shared" si="205"/>
        <v>0.22090813093980993</v>
      </c>
      <c r="AC371" s="289">
        <f t="shared" si="206"/>
        <v>0.23940149625935161</v>
      </c>
      <c r="AD371" s="289">
        <f t="shared" si="207"/>
        <v>0.26210165389269868</v>
      </c>
      <c r="AE371" s="289">
        <f t="shared" si="208"/>
        <v>0.25535168195718655</v>
      </c>
      <c r="AF371" s="291">
        <f t="shared" si="209"/>
        <v>0.22975653742110008</v>
      </c>
      <c r="AG371" s="291">
        <f t="shared" si="209"/>
        <v>0.25691722725943256</v>
      </c>
      <c r="AH371" s="291">
        <f t="shared" si="209"/>
        <v>0.24767441860465117</v>
      </c>
      <c r="AI371" s="291">
        <f t="shared" si="209"/>
        <v>0.26284540582175292</v>
      </c>
      <c r="AJ371" s="291">
        <f t="shared" si="209"/>
        <v>0.25750694267564633</v>
      </c>
      <c r="AK371" s="292">
        <f t="shared" si="209"/>
        <v>0.16019818331957061</v>
      </c>
      <c r="AL371" s="292" t="e">
        <f t="shared" ref="AL371:AN371" si="227">(AL89/AL$91)</f>
        <v>#DIV/0!</v>
      </c>
      <c r="AM371" s="292" t="e">
        <f t="shared" si="227"/>
        <v>#DIV/0!</v>
      </c>
      <c r="AN371" s="292" t="e">
        <f t="shared" si="227"/>
        <v>#DIV/0!</v>
      </c>
      <c r="AO371" s="291">
        <f>(AO89/AO$91)</f>
        <v>0.26085399695640499</v>
      </c>
      <c r="AP371" s="293">
        <f>(AP89/AP$91)</f>
        <v>0.27194894787253421</v>
      </c>
      <c r="AQ371" s="79"/>
      <c r="AR371" s="79"/>
      <c r="AS371" s="79"/>
      <c r="AT371" s="79"/>
    </row>
    <row r="372" spans="1:218" ht="16.5" x14ac:dyDescent="0.25">
      <c r="A372" s="114"/>
      <c r="B372" s="114"/>
      <c r="C372" s="114"/>
      <c r="D372" s="114"/>
      <c r="E372" s="114"/>
      <c r="F372" s="114"/>
      <c r="G372" s="127" t="s">
        <v>59</v>
      </c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5"/>
      <c r="U372" s="115"/>
      <c r="V372" s="115"/>
      <c r="W372" s="115"/>
      <c r="X372" s="115"/>
      <c r="Y372" s="115"/>
      <c r="Z372" s="129"/>
      <c r="AA372" s="115"/>
      <c r="AB372" s="115"/>
      <c r="AC372" s="115"/>
      <c r="AD372" s="115"/>
      <c r="AE372" s="115"/>
      <c r="AF372" s="122"/>
      <c r="AG372" s="122"/>
      <c r="AH372" s="122"/>
      <c r="AI372" s="122"/>
      <c r="AJ372" s="122"/>
      <c r="AK372" s="120"/>
      <c r="AL372" s="120"/>
      <c r="AM372" s="120"/>
      <c r="AN372" s="120"/>
      <c r="AO372" s="122"/>
      <c r="AP372" s="277"/>
      <c r="AQ372" s="79"/>
      <c r="AR372" s="79"/>
      <c r="AS372" s="79"/>
      <c r="AT372" s="79"/>
    </row>
    <row r="373" spans="1:218" ht="16.5" x14ac:dyDescent="0.25">
      <c r="A373" s="132" t="s">
        <v>60</v>
      </c>
      <c r="B373" s="132"/>
      <c r="C373" s="132"/>
      <c r="D373" s="294">
        <f t="shared" ref="D373:AA373" si="228">AVERAGE(SUM(D363:D371))</f>
        <v>1</v>
      </c>
      <c r="E373" s="294">
        <f t="shared" si="228"/>
        <v>0.99999999999999989</v>
      </c>
      <c r="F373" s="294">
        <f t="shared" si="228"/>
        <v>0.99999999999999989</v>
      </c>
      <c r="G373" s="294">
        <f t="shared" si="228"/>
        <v>0.99999999999999989</v>
      </c>
      <c r="H373" s="294">
        <f t="shared" si="228"/>
        <v>1</v>
      </c>
      <c r="I373" s="294">
        <f t="shared" si="228"/>
        <v>1</v>
      </c>
      <c r="J373" s="294">
        <f t="shared" si="228"/>
        <v>0.99999999999999989</v>
      </c>
      <c r="K373" s="294">
        <f t="shared" si="228"/>
        <v>1</v>
      </c>
      <c r="L373" s="294">
        <f t="shared" si="228"/>
        <v>1</v>
      </c>
      <c r="M373" s="294">
        <f t="shared" si="228"/>
        <v>1</v>
      </c>
      <c r="N373" s="294">
        <f t="shared" si="228"/>
        <v>0.99999999999999989</v>
      </c>
      <c r="O373" s="294">
        <f t="shared" si="228"/>
        <v>1</v>
      </c>
      <c r="P373" s="294">
        <f t="shared" si="228"/>
        <v>1</v>
      </c>
      <c r="Q373" s="294">
        <f t="shared" si="228"/>
        <v>0.99999999999999978</v>
      </c>
      <c r="R373" s="294">
        <f t="shared" si="228"/>
        <v>1</v>
      </c>
      <c r="S373" s="294">
        <f t="shared" si="228"/>
        <v>1</v>
      </c>
      <c r="T373" s="294">
        <f t="shared" si="228"/>
        <v>1</v>
      </c>
      <c r="U373" s="294">
        <f t="shared" si="228"/>
        <v>1</v>
      </c>
      <c r="V373" s="294">
        <f t="shared" si="228"/>
        <v>1</v>
      </c>
      <c r="W373" s="294">
        <f t="shared" si="228"/>
        <v>1</v>
      </c>
      <c r="X373" s="294">
        <f t="shared" si="228"/>
        <v>1</v>
      </c>
      <c r="Y373" s="294">
        <f t="shared" si="228"/>
        <v>1</v>
      </c>
      <c r="Z373" s="295">
        <f t="shared" si="228"/>
        <v>1</v>
      </c>
      <c r="AA373" s="294">
        <f t="shared" si="228"/>
        <v>1</v>
      </c>
      <c r="AB373" s="294">
        <f t="shared" ref="AB373:AG373" si="229">AVERAGE(SUM(AB363:AB371))</f>
        <v>1</v>
      </c>
      <c r="AC373" s="294">
        <f t="shared" si="229"/>
        <v>1.0000000000000002</v>
      </c>
      <c r="AD373" s="294">
        <f t="shared" si="229"/>
        <v>1</v>
      </c>
      <c r="AE373" s="294">
        <f t="shared" si="229"/>
        <v>1</v>
      </c>
      <c r="AF373" s="296">
        <f t="shared" si="229"/>
        <v>1</v>
      </c>
      <c r="AG373" s="296">
        <f t="shared" si="229"/>
        <v>0.99999999999999978</v>
      </c>
      <c r="AH373" s="296">
        <f>AVERAGE(SUM(AH363:AH371))</f>
        <v>1</v>
      </c>
      <c r="AI373" s="296">
        <f>AVERAGE(SUM(AI363:AI371))</f>
        <v>1</v>
      </c>
      <c r="AJ373" s="296">
        <f>AVERAGE(SUM(AJ363:AJ371))</f>
        <v>1</v>
      </c>
      <c r="AK373" s="297">
        <f>AVERAGE(SUM(AK363:AK371))</f>
        <v>1</v>
      </c>
      <c r="AL373" s="297" t="e">
        <f t="shared" ref="AL373:AN373" si="230">AVERAGE(SUM(AL363:AL371))</f>
        <v>#DIV/0!</v>
      </c>
      <c r="AM373" s="297" t="e">
        <f t="shared" si="230"/>
        <v>#DIV/0!</v>
      </c>
      <c r="AN373" s="297" t="e">
        <f t="shared" si="230"/>
        <v>#DIV/0!</v>
      </c>
      <c r="AO373" s="296">
        <f>AVERAGE(SUM(AO363:AO371))</f>
        <v>1</v>
      </c>
      <c r="AP373" s="298">
        <f>AVERAGE(SUM(AP363:AP371))</f>
        <v>1</v>
      </c>
      <c r="AQ373" s="85"/>
      <c r="AR373" s="85"/>
      <c r="AS373" s="85"/>
      <c r="AT373" s="85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</row>
    <row r="374" spans="1:218" ht="16.5" x14ac:dyDescent="0.25">
      <c r="A374" s="141"/>
      <c r="B374" s="141"/>
      <c r="C374" s="141"/>
      <c r="D374" s="141"/>
      <c r="E374" s="141"/>
      <c r="F374" s="141"/>
      <c r="G374" s="142"/>
      <c r="H374" s="143"/>
      <c r="I374" s="143"/>
      <c r="J374" s="143"/>
      <c r="K374" s="143"/>
      <c r="L374" s="143"/>
      <c r="M374" s="143"/>
      <c r="N374" s="143"/>
      <c r="O374" s="143"/>
      <c r="P374" s="143"/>
      <c r="Q374" s="143"/>
      <c r="R374" s="143"/>
      <c r="S374" s="143"/>
      <c r="T374" s="142"/>
      <c r="U374" s="142"/>
      <c r="V374" s="142"/>
      <c r="W374" s="142"/>
      <c r="X374" s="142"/>
      <c r="Y374" s="142"/>
      <c r="Z374" s="144"/>
      <c r="AA374" s="142"/>
      <c r="AB374" s="142"/>
      <c r="AC374" s="142"/>
      <c r="AD374" s="142"/>
      <c r="AE374" s="142"/>
      <c r="AF374" s="112"/>
      <c r="AG374" s="112"/>
      <c r="AH374" s="145"/>
      <c r="AI374" s="145"/>
      <c r="AJ374" s="145"/>
      <c r="AK374" s="110"/>
      <c r="AL374" s="110"/>
      <c r="AM374" s="110"/>
      <c r="AN374" s="110"/>
      <c r="AO374" s="112"/>
      <c r="AP374" s="273"/>
      <c r="AQ374" s="79"/>
      <c r="AR374" s="79"/>
      <c r="AS374" s="79"/>
      <c r="AT374" s="79"/>
    </row>
    <row r="375" spans="1:218" ht="16.5" x14ac:dyDescent="0.2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146"/>
      <c r="U375" s="146"/>
      <c r="V375" s="146"/>
      <c r="W375" s="146"/>
      <c r="X375" s="146"/>
      <c r="Y375" s="146"/>
      <c r="Z375" s="196"/>
      <c r="AA375" s="146"/>
      <c r="AB375" s="146"/>
      <c r="AC375" s="79"/>
      <c r="AD375" s="79"/>
      <c r="AE375" s="79"/>
      <c r="AF375" s="82"/>
      <c r="AG375" s="82"/>
      <c r="AH375" s="171"/>
      <c r="AI375" s="171"/>
      <c r="AJ375" s="171"/>
      <c r="AK375" s="82"/>
      <c r="AL375" s="82"/>
      <c r="AM375" s="82"/>
      <c r="AN375" s="82"/>
      <c r="AO375" s="82"/>
      <c r="AP375" s="83"/>
      <c r="AQ375" s="79"/>
      <c r="AR375" s="79"/>
      <c r="AS375" s="79"/>
      <c r="AT375" s="79"/>
    </row>
    <row r="376" spans="1:218" ht="16.5" x14ac:dyDescent="0.25">
      <c r="A376" s="88" t="s">
        <v>125</v>
      </c>
      <c r="B376" s="85"/>
      <c r="C376" s="85"/>
      <c r="D376" s="85"/>
      <c r="E376" s="85"/>
      <c r="F376" s="85"/>
      <c r="G376" s="85"/>
      <c r="H376" s="85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194"/>
      <c r="U376" s="194"/>
      <c r="V376" s="194"/>
      <c r="W376" s="194"/>
      <c r="X376" s="194"/>
      <c r="Y376" s="194"/>
      <c r="Z376" s="195"/>
      <c r="AA376" s="194"/>
      <c r="AB376" s="194"/>
      <c r="AC376" s="79"/>
      <c r="AD376" s="79"/>
      <c r="AE376" s="79"/>
      <c r="AF376" s="82"/>
      <c r="AG376" s="82"/>
      <c r="AH376" s="171"/>
      <c r="AI376" s="171"/>
      <c r="AJ376" s="171"/>
      <c r="AK376" s="82"/>
      <c r="AL376" s="82"/>
      <c r="AM376" s="82"/>
      <c r="AN376" s="82"/>
      <c r="AO376" s="82"/>
      <c r="AP376" s="83"/>
      <c r="AQ376" s="79"/>
      <c r="AR376" s="79"/>
      <c r="AS376" s="79"/>
      <c r="AT376" s="79"/>
    </row>
    <row r="377" spans="1:218" ht="16.5" x14ac:dyDescent="0.25">
      <c r="A377" s="86" t="s">
        <v>126</v>
      </c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89"/>
      <c r="AD377" s="89"/>
      <c r="AE377" s="89"/>
      <c r="AF377" s="90"/>
      <c r="AG377" s="90"/>
      <c r="AH377" s="90"/>
      <c r="AI377" s="90"/>
      <c r="AJ377" s="90"/>
      <c r="AK377" s="82"/>
      <c r="AL377" s="82"/>
      <c r="AM377" s="82"/>
      <c r="AN377" s="82"/>
      <c r="AO377" s="82"/>
      <c r="AP377" s="83"/>
      <c r="AQ377" s="79"/>
      <c r="AR377" s="79"/>
      <c r="AS377" s="79"/>
      <c r="AT377" s="79"/>
    </row>
    <row r="378" spans="1:218" ht="16.5" x14ac:dyDescent="0.25">
      <c r="A378" s="117"/>
      <c r="B378" s="94" t="s">
        <v>6</v>
      </c>
      <c r="C378" s="94" t="s">
        <v>7</v>
      </c>
      <c r="D378" s="95" t="s">
        <v>8</v>
      </c>
      <c r="E378" s="95" t="s">
        <v>9</v>
      </c>
      <c r="F378" s="95" t="s">
        <v>10</v>
      </c>
      <c r="G378" s="96" t="s">
        <v>11</v>
      </c>
      <c r="H378" s="97" t="s">
        <v>12</v>
      </c>
      <c r="I378" s="97" t="s">
        <v>13</v>
      </c>
      <c r="J378" s="97" t="s">
        <v>14</v>
      </c>
      <c r="K378" s="97" t="s">
        <v>15</v>
      </c>
      <c r="L378" s="98" t="s">
        <v>16</v>
      </c>
      <c r="M378" s="98" t="s">
        <v>17</v>
      </c>
      <c r="N378" s="98" t="s">
        <v>18</v>
      </c>
      <c r="O378" s="98" t="s">
        <v>19</v>
      </c>
      <c r="P378" s="98" t="s">
        <v>20</v>
      </c>
      <c r="Q378" s="98" t="s">
        <v>21</v>
      </c>
      <c r="R378" s="98" t="s">
        <v>22</v>
      </c>
      <c r="S378" s="98" t="s">
        <v>23</v>
      </c>
      <c r="T378" s="98" t="s">
        <v>24</v>
      </c>
      <c r="U378" s="98" t="s">
        <v>25</v>
      </c>
      <c r="V378" s="98" t="s">
        <v>26</v>
      </c>
      <c r="W378" s="98" t="s">
        <v>27</v>
      </c>
      <c r="X378" s="98" t="s">
        <v>28</v>
      </c>
      <c r="Y378" s="98" t="s">
        <v>29</v>
      </c>
      <c r="Z378" s="99" t="s">
        <v>30</v>
      </c>
      <c r="AA378" s="98" t="s">
        <v>31</v>
      </c>
      <c r="AB378" s="98" t="s">
        <v>32</v>
      </c>
      <c r="AC378" s="98" t="s">
        <v>33</v>
      </c>
      <c r="AD378" s="98" t="s">
        <v>34</v>
      </c>
      <c r="AE378" s="98" t="s">
        <v>35</v>
      </c>
      <c r="AF378" s="98" t="s">
        <v>36</v>
      </c>
      <c r="AG378" s="98" t="s">
        <v>37</v>
      </c>
      <c r="AH378" s="98" t="s">
        <v>38</v>
      </c>
      <c r="AI378" s="98" t="s">
        <v>39</v>
      </c>
      <c r="AJ378" s="98" t="s">
        <v>40</v>
      </c>
      <c r="AK378" s="100" t="s">
        <v>41</v>
      </c>
      <c r="AL378" s="100" t="s">
        <v>80</v>
      </c>
      <c r="AM378" s="100" t="s">
        <v>81</v>
      </c>
      <c r="AN378" s="100" t="s">
        <v>82</v>
      </c>
      <c r="AO378" s="102" t="s">
        <v>43</v>
      </c>
      <c r="AP378" s="288" t="s">
        <v>69</v>
      </c>
      <c r="AQ378" s="79"/>
      <c r="AR378" s="79"/>
      <c r="AS378" s="79"/>
      <c r="AT378" s="79"/>
    </row>
    <row r="379" spans="1:218" ht="16.5" x14ac:dyDescent="0.25">
      <c r="A379" s="142"/>
      <c r="B379" s="109" t="s">
        <v>71</v>
      </c>
      <c r="C379" s="109" t="s">
        <v>71</v>
      </c>
      <c r="D379" s="109" t="s">
        <v>71</v>
      </c>
      <c r="E379" s="109" t="s">
        <v>71</v>
      </c>
      <c r="F379" s="109" t="s">
        <v>71</v>
      </c>
      <c r="G379" s="109" t="s">
        <v>71</v>
      </c>
      <c r="H379" s="109" t="s">
        <v>71</v>
      </c>
      <c r="I379" s="109" t="s">
        <v>71</v>
      </c>
      <c r="J379" s="109" t="s">
        <v>71</v>
      </c>
      <c r="K379" s="109" t="s">
        <v>71</v>
      </c>
      <c r="L379" s="109" t="s">
        <v>71</v>
      </c>
      <c r="M379" s="109" t="s">
        <v>71</v>
      </c>
      <c r="N379" s="109" t="s">
        <v>71</v>
      </c>
      <c r="O379" s="109" t="s">
        <v>71</v>
      </c>
      <c r="P379" s="109" t="s">
        <v>71</v>
      </c>
      <c r="Q379" s="109" t="s">
        <v>71</v>
      </c>
      <c r="R379" s="109" t="s">
        <v>71</v>
      </c>
      <c r="S379" s="109" t="s">
        <v>71</v>
      </c>
      <c r="T379" s="109" t="s">
        <v>71</v>
      </c>
      <c r="U379" s="109" t="s">
        <v>71</v>
      </c>
      <c r="V379" s="109" t="s">
        <v>71</v>
      </c>
      <c r="W379" s="109" t="s">
        <v>71</v>
      </c>
      <c r="X379" s="109" t="s">
        <v>71</v>
      </c>
      <c r="Y379" s="109" t="s">
        <v>71</v>
      </c>
      <c r="Z379" s="109" t="s">
        <v>71</v>
      </c>
      <c r="AA379" s="109" t="s">
        <v>71</v>
      </c>
      <c r="AB379" s="109" t="s">
        <v>71</v>
      </c>
      <c r="AC379" s="109" t="s">
        <v>71</v>
      </c>
      <c r="AD379" s="109" t="s">
        <v>71</v>
      </c>
      <c r="AE379" s="109" t="s">
        <v>71</v>
      </c>
      <c r="AF379" s="109" t="s">
        <v>71</v>
      </c>
      <c r="AG379" s="109" t="s">
        <v>71</v>
      </c>
      <c r="AH379" s="109" t="s">
        <v>71</v>
      </c>
      <c r="AI379" s="109" t="s">
        <v>71</v>
      </c>
      <c r="AJ379" s="109" t="s">
        <v>71</v>
      </c>
      <c r="AK379" s="109" t="s">
        <v>71</v>
      </c>
      <c r="AL379" s="110"/>
      <c r="AM379" s="110"/>
      <c r="AN379" s="110"/>
      <c r="AO379" s="112" t="s">
        <v>71</v>
      </c>
      <c r="AP379" s="273" t="s">
        <v>71</v>
      </c>
      <c r="AQ379" s="79"/>
      <c r="AR379" s="79"/>
      <c r="AS379" s="79"/>
      <c r="AT379" s="79"/>
    </row>
    <row r="380" spans="1:218" ht="16.5" x14ac:dyDescent="0.25">
      <c r="A380" s="114"/>
      <c r="B380" s="79"/>
      <c r="C380" s="79"/>
      <c r="D380" s="128"/>
      <c r="E380" s="128"/>
      <c r="F380" s="7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213"/>
      <c r="AA380" s="214"/>
      <c r="AB380" s="214"/>
      <c r="AC380" s="214"/>
      <c r="AD380" s="214"/>
      <c r="AE380" s="214"/>
      <c r="AF380" s="214"/>
      <c r="AG380" s="214"/>
      <c r="AH380" s="214"/>
      <c r="AI380" s="214"/>
      <c r="AJ380" s="214"/>
      <c r="AK380" s="152"/>
      <c r="AL380" s="152"/>
      <c r="AM380" s="152"/>
      <c r="AN380" s="152"/>
      <c r="AO380" s="119"/>
      <c r="AP380" s="277"/>
      <c r="AQ380" s="79"/>
      <c r="AR380" s="79"/>
      <c r="AS380" s="79"/>
      <c r="AT380" s="79"/>
    </row>
    <row r="381" spans="1:218" ht="16.5" x14ac:dyDescent="0.25">
      <c r="A381" s="124" t="s">
        <v>50</v>
      </c>
      <c r="B381" s="125"/>
      <c r="C381" s="125"/>
      <c r="D381" s="299">
        <f t="shared" ref="D381:D389" si="231">D101/$D$111</f>
        <v>2.5025025025025025E-4</v>
      </c>
      <c r="E381" s="299">
        <f t="shared" ref="E381:E389" si="232">E101/$E$111</f>
        <v>1.1737089201877935E-3</v>
      </c>
      <c r="F381" s="299">
        <f t="shared" ref="F381:F389" si="233">F101/$F$111</f>
        <v>6.4363870414074233E-4</v>
      </c>
      <c r="G381" s="299">
        <f t="shared" ref="G381:G389" si="234">G101/$G$111</f>
        <v>6.3411540900443881E-4</v>
      </c>
      <c r="H381" s="299">
        <f t="shared" ref="H381:H389" si="235">H101/$H$111</f>
        <v>8.3101887287598143E-3</v>
      </c>
      <c r="I381" s="299">
        <f t="shared" ref="I381:I389" si="236">I101/$I$111</f>
        <v>4.1472286921869841E-3</v>
      </c>
      <c r="J381" s="299">
        <f t="shared" ref="J381:J389" si="237">J101/$J$111</f>
        <v>3.8646238280356732E-3</v>
      </c>
      <c r="K381" s="299">
        <f t="shared" ref="K381:K389" si="238">K101/$K$111</f>
        <v>1.8221574344023323E-3</v>
      </c>
      <c r="L381" s="299">
        <f t="shared" ref="L381:L389" si="239">L101/$L$111</f>
        <v>2.6223776223776225E-3</v>
      </c>
      <c r="M381" s="299">
        <f t="shared" ref="M381:M389" si="240">M101/$M$111</f>
        <v>2.0833333333333333E-3</v>
      </c>
      <c r="N381" s="299">
        <f t="shared" ref="N381:N389" si="241">N101/$N$111</f>
        <v>2.4794669146133582E-3</v>
      </c>
      <c r="O381" s="299">
        <f t="shared" ref="O381:O389" si="242">O101/$O$111</f>
        <v>3.3378235006616039E-3</v>
      </c>
      <c r="P381" s="299">
        <f t="shared" ref="P381:P389" si="243">P101/$P$111</f>
        <v>6.7417958293400308E-3</v>
      </c>
      <c r="Q381" s="299">
        <f t="shared" ref="Q381:Q389" si="244">Q101/$Q$111</f>
        <v>3.8074517269513189E-3</v>
      </c>
      <c r="R381" s="299">
        <f t="shared" ref="R381:R389" si="245">R101/$R$111</f>
        <v>4.0739005560874253E-3</v>
      </c>
      <c r="S381" s="299">
        <f t="shared" ref="S381:S389" si="246">S101/$S$111</f>
        <v>1.1108368304122439E-2</v>
      </c>
      <c r="T381" s="299">
        <f t="shared" ref="T381:T389" si="247">T101/$T$111</f>
        <v>7.1174377224199285E-3</v>
      </c>
      <c r="U381" s="299">
        <f t="shared" ref="U381:U389" si="248">U101/$U$111</f>
        <v>5.7471264367816091E-3</v>
      </c>
      <c r="V381" s="299">
        <f t="shared" ref="V381:V389" si="249">V101/$V$111</f>
        <v>6.6350710900473934E-3</v>
      </c>
      <c r="W381" s="299">
        <f t="shared" ref="W381:W389" si="250">W101/$W$111</f>
        <v>2.8084252758274826E-3</v>
      </c>
      <c r="X381" s="299">
        <f t="shared" ref="X381:X389" si="251">X101/$X$111</f>
        <v>2.8783658310120707E-3</v>
      </c>
      <c r="Y381" s="299">
        <f t="shared" ref="Y381:Y389" si="252">Y101/$Y$111</f>
        <v>4.7920260686218135E-3</v>
      </c>
      <c r="Z381" s="300">
        <f t="shared" ref="Z381:Z389" si="253">Z101/$Z$111</f>
        <v>4.835745833199007E-3</v>
      </c>
      <c r="AA381" s="299">
        <f t="shared" ref="AA381:AA389" si="254">AA101/$AA$111</f>
        <v>4.3577981651376149E-3</v>
      </c>
      <c r="AB381" s="299">
        <f t="shared" ref="AB381:AB389" si="255">AB101/$AB$111</f>
        <v>6.5517241379310347E-3</v>
      </c>
      <c r="AC381" s="299">
        <f t="shared" ref="AC381:AC389" si="256">AC101/$AC$111</f>
        <v>9.1533180778032037E-3</v>
      </c>
      <c r="AD381" s="299">
        <f t="shared" ref="AD381:AD389" si="257">AD101/$AD$111</f>
        <v>2.8968713789107765E-3</v>
      </c>
      <c r="AE381" s="299">
        <f t="shared" ref="AE381:AJ381" si="258">AE101/AE$111</f>
        <v>5.6532663316582916E-3</v>
      </c>
      <c r="AF381" s="301">
        <f t="shared" si="258"/>
        <v>5.3403141361256547E-3</v>
      </c>
      <c r="AG381" s="301">
        <f t="shared" si="258"/>
        <v>4.5316549426138468E-3</v>
      </c>
      <c r="AH381" s="301">
        <f t="shared" si="258"/>
        <v>4.3162670123136748E-3</v>
      </c>
      <c r="AI381" s="301">
        <f t="shared" si="258"/>
        <v>4.3304003316902385E-3</v>
      </c>
      <c r="AJ381" s="301">
        <f t="shared" si="258"/>
        <v>4.1670571963431224E-3</v>
      </c>
      <c r="AK381" s="302">
        <f t="shared" ref="AK381:AS389" si="259">AK101/AK$111</f>
        <v>4.7387785136129507E-3</v>
      </c>
      <c r="AL381" s="302">
        <f t="shared" si="259"/>
        <v>4.5629100596579234E-3</v>
      </c>
      <c r="AM381" s="302">
        <f t="shared" si="259"/>
        <v>0</v>
      </c>
      <c r="AN381" s="302" t="e">
        <f t="shared" si="259"/>
        <v>#DIV/0!</v>
      </c>
      <c r="AO381" s="301">
        <f t="shared" si="259"/>
        <v>4.0832030183433864E-3</v>
      </c>
      <c r="AP381" s="303">
        <f t="shared" si="259"/>
        <v>4.9889717466652661E-3</v>
      </c>
      <c r="AQ381" s="304">
        <f t="shared" si="259"/>
        <v>4.9338552385779595E-3</v>
      </c>
      <c r="AR381" s="301" t="e">
        <f t="shared" si="259"/>
        <v>#DIV/0!</v>
      </c>
      <c r="AS381" s="301" t="e">
        <f t="shared" si="259"/>
        <v>#DIV/0!</v>
      </c>
      <c r="AT381" s="79"/>
    </row>
    <row r="382" spans="1:218" ht="16.5" x14ac:dyDescent="0.25">
      <c r="A382" s="124" t="s">
        <v>51</v>
      </c>
      <c r="B382" s="125"/>
      <c r="C382" s="125"/>
      <c r="D382" s="299">
        <f t="shared" si="231"/>
        <v>2.2772772772772773E-2</v>
      </c>
      <c r="E382" s="299">
        <f t="shared" si="232"/>
        <v>6.3967136150234735E-2</v>
      </c>
      <c r="F382" s="299">
        <f t="shared" si="233"/>
        <v>2.8963741686333404E-2</v>
      </c>
      <c r="G382" s="299">
        <f t="shared" si="234"/>
        <v>2.4730500951173115E-2</v>
      </c>
      <c r="H382" s="299">
        <f t="shared" si="235"/>
        <v>5.9924770923087012E-2</v>
      </c>
      <c r="I382" s="299">
        <f t="shared" si="236"/>
        <v>3.2920442156787015E-2</v>
      </c>
      <c r="J382" s="299">
        <f t="shared" si="237"/>
        <v>3.962954493482735E-2</v>
      </c>
      <c r="K382" s="299">
        <f t="shared" si="238"/>
        <v>5.6486880466472301E-2</v>
      </c>
      <c r="L382" s="299">
        <f t="shared" si="239"/>
        <v>5.944055944055944E-2</v>
      </c>
      <c r="M382" s="299">
        <f t="shared" si="240"/>
        <v>5.2083333333333336E-2</v>
      </c>
      <c r="N382" s="299">
        <f t="shared" si="241"/>
        <v>8.9880675654734232E-2</v>
      </c>
      <c r="O382" s="299">
        <f t="shared" si="242"/>
        <v>0.11288995911166211</v>
      </c>
      <c r="P382" s="299">
        <f t="shared" si="243"/>
        <v>0.1392973991209227</v>
      </c>
      <c r="Q382" s="299">
        <f t="shared" si="244"/>
        <v>0.1219744356812619</v>
      </c>
      <c r="R382" s="299">
        <f t="shared" si="245"/>
        <v>0.10722506263622104</v>
      </c>
      <c r="S382" s="299">
        <f t="shared" si="246"/>
        <v>0.11437505142763105</v>
      </c>
      <c r="T382" s="299">
        <f t="shared" si="247"/>
        <v>0.17722419928825622</v>
      </c>
      <c r="U382" s="299">
        <f t="shared" si="248"/>
        <v>0.11992337164750957</v>
      </c>
      <c r="V382" s="299">
        <f t="shared" si="249"/>
        <v>0.11469194312796209</v>
      </c>
      <c r="W382" s="299">
        <f t="shared" si="250"/>
        <v>0.11755265797392177</v>
      </c>
      <c r="X382" s="299">
        <f t="shared" si="251"/>
        <v>0.11959145775301765</v>
      </c>
      <c r="Y382" s="299">
        <f t="shared" si="252"/>
        <v>0.11347517730496454</v>
      </c>
      <c r="Z382" s="300">
        <f t="shared" si="253"/>
        <v>0.10477449305264515</v>
      </c>
      <c r="AA382" s="299">
        <f t="shared" si="254"/>
        <v>9.7614678899082569E-2</v>
      </c>
      <c r="AB382" s="299">
        <f t="shared" si="255"/>
        <v>0.12337164750957855</v>
      </c>
      <c r="AC382" s="299">
        <f t="shared" si="256"/>
        <v>0.15446224256292906</v>
      </c>
      <c r="AD382" s="299">
        <f t="shared" si="257"/>
        <v>9.6465816917728847E-2</v>
      </c>
      <c r="AE382" s="299">
        <f t="shared" ref="AE382:AE389" si="260">AE102/$AE$111</f>
        <v>0.1051926298157454</v>
      </c>
      <c r="AF382" s="301">
        <f t="shared" ref="AF382:AJ389" si="261">AF102/AF$111</f>
        <v>0.11007853403141361</v>
      </c>
      <c r="AG382" s="301">
        <f t="shared" si="261"/>
        <v>9.3876342095520177E-2</v>
      </c>
      <c r="AH382" s="301">
        <f t="shared" si="261"/>
        <v>8.1309138042773815E-2</v>
      </c>
      <c r="AI382" s="301">
        <f t="shared" si="261"/>
        <v>8.8450730179204864E-2</v>
      </c>
      <c r="AJ382" s="301">
        <f t="shared" si="261"/>
        <v>8.8154158317775469E-2</v>
      </c>
      <c r="AK382" s="302">
        <f t="shared" si="259"/>
        <v>9.5496688741721847E-2</v>
      </c>
      <c r="AL382" s="302">
        <f t="shared" si="259"/>
        <v>9.4035624707732857E-2</v>
      </c>
      <c r="AM382" s="302">
        <f t="shared" si="259"/>
        <v>5.6128293241695479E-2</v>
      </c>
      <c r="AN382" s="302" t="e">
        <f t="shared" si="259"/>
        <v>#DIV/0!</v>
      </c>
      <c r="AO382" s="301">
        <f t="shared" si="259"/>
        <v>8.3922853525951302E-2</v>
      </c>
      <c r="AP382" s="303">
        <f t="shared" ref="AP382" si="262">AP102/AP$111</f>
        <v>8.258061128032769E-2</v>
      </c>
      <c r="AQ382" s="79"/>
      <c r="AR382" s="79"/>
      <c r="AS382" s="79"/>
      <c r="AT382" s="79"/>
    </row>
    <row r="383" spans="1:218" ht="16.5" x14ac:dyDescent="0.25">
      <c r="A383" s="124" t="s">
        <v>52</v>
      </c>
      <c r="B383" s="125"/>
      <c r="C383" s="125"/>
      <c r="D383" s="299">
        <f t="shared" si="231"/>
        <v>0.23798798798798798</v>
      </c>
      <c r="E383" s="299">
        <f t="shared" si="232"/>
        <v>0.17312206572769953</v>
      </c>
      <c r="F383" s="299">
        <f t="shared" si="233"/>
        <v>0.28942287062862049</v>
      </c>
      <c r="G383" s="299">
        <f t="shared" si="234"/>
        <v>0.34083703233988588</v>
      </c>
      <c r="H383" s="299">
        <f t="shared" si="235"/>
        <v>0.23928094998578522</v>
      </c>
      <c r="I383" s="299">
        <f t="shared" si="236"/>
        <v>0.2747409407677246</v>
      </c>
      <c r="J383" s="299">
        <f t="shared" si="237"/>
        <v>0.31099931397210151</v>
      </c>
      <c r="K383" s="299">
        <f t="shared" si="238"/>
        <v>0.29701166180758015</v>
      </c>
      <c r="L383" s="299">
        <f t="shared" si="239"/>
        <v>0.32867132867132864</v>
      </c>
      <c r="M383" s="299">
        <f t="shared" si="240"/>
        <v>0.33935185185185185</v>
      </c>
      <c r="N383" s="299">
        <f t="shared" si="241"/>
        <v>0.30528436386176971</v>
      </c>
      <c r="O383" s="299">
        <f t="shared" si="242"/>
        <v>0.27489360687591641</v>
      </c>
      <c r="P383" s="299">
        <f t="shared" si="243"/>
        <v>0.27148947420602132</v>
      </c>
      <c r="Q383" s="299">
        <f t="shared" si="244"/>
        <v>0.28555887952134895</v>
      </c>
      <c r="R383" s="299">
        <f t="shared" si="245"/>
        <v>0.29637626545536022</v>
      </c>
      <c r="S383" s="299">
        <f t="shared" si="246"/>
        <v>0.27976631284456516</v>
      </c>
      <c r="T383" s="299">
        <f t="shared" si="247"/>
        <v>0.33096085409252668</v>
      </c>
      <c r="U383" s="299">
        <f t="shared" si="248"/>
        <v>0.37356321839080459</v>
      </c>
      <c r="V383" s="299">
        <f t="shared" si="249"/>
        <v>0.36018957345971564</v>
      </c>
      <c r="W383" s="299">
        <f t="shared" si="250"/>
        <v>0.38154463390170512</v>
      </c>
      <c r="X383" s="299">
        <f t="shared" si="251"/>
        <v>0.33925255338904364</v>
      </c>
      <c r="Y383" s="299">
        <f t="shared" si="252"/>
        <v>0.33985048878665902</v>
      </c>
      <c r="Z383" s="300">
        <f t="shared" si="253"/>
        <v>0.37248138237854223</v>
      </c>
      <c r="AA383" s="299">
        <f t="shared" si="254"/>
        <v>0.38038990825688074</v>
      </c>
      <c r="AB383" s="299">
        <f t="shared" si="255"/>
        <v>0.32729885057471264</v>
      </c>
      <c r="AC383" s="299">
        <f t="shared" si="256"/>
        <v>0.23409610983981693</v>
      </c>
      <c r="AD383" s="299">
        <f t="shared" si="257"/>
        <v>0.32618771726535339</v>
      </c>
      <c r="AE383" s="299">
        <f t="shared" si="260"/>
        <v>0.3224455611390285</v>
      </c>
      <c r="AF383" s="301">
        <f t="shared" si="261"/>
        <v>0.30680628272251309</v>
      </c>
      <c r="AG383" s="301">
        <f t="shared" si="261"/>
        <v>0.32713809700111068</v>
      </c>
      <c r="AH383" s="301">
        <f t="shared" si="261"/>
        <v>0.32948801036941028</v>
      </c>
      <c r="AI383" s="301">
        <f t="shared" si="261"/>
        <v>0.33527038677450988</v>
      </c>
      <c r="AJ383" s="301">
        <f t="shared" si="261"/>
        <v>0.34029278326489559</v>
      </c>
      <c r="AK383" s="302">
        <f t="shared" si="259"/>
        <v>0.29315673289183225</v>
      </c>
      <c r="AL383" s="302">
        <f t="shared" si="259"/>
        <v>0.30579999716589434</v>
      </c>
      <c r="AM383" s="302">
        <f t="shared" si="259"/>
        <v>0.63382970599465449</v>
      </c>
      <c r="AN383" s="302" t="e">
        <f t="shared" si="259"/>
        <v>#DIV/0!</v>
      </c>
      <c r="AO383" s="301">
        <f t="shared" si="259"/>
        <v>0.30828803336063743</v>
      </c>
      <c r="AP383" s="303">
        <f t="shared" ref="AP383" si="263">AP103/AP$111</f>
        <v>0.30977575884886038</v>
      </c>
      <c r="AQ383" s="79"/>
      <c r="AR383" s="79"/>
      <c r="AS383" s="79"/>
      <c r="AT383" s="79"/>
    </row>
    <row r="384" spans="1:218" ht="16.5" x14ac:dyDescent="0.25">
      <c r="A384" s="124" t="s">
        <v>53</v>
      </c>
      <c r="B384" s="125"/>
      <c r="C384" s="125"/>
      <c r="D384" s="299">
        <f t="shared" si="231"/>
        <v>5.2552552552552556E-3</v>
      </c>
      <c r="E384" s="299">
        <f t="shared" si="232"/>
        <v>1.8779342723004695E-2</v>
      </c>
      <c r="F384" s="299">
        <f t="shared" si="233"/>
        <v>8.36730315382965E-3</v>
      </c>
      <c r="G384" s="299">
        <f t="shared" si="234"/>
        <v>7.2923272035510462E-3</v>
      </c>
      <c r="H384" s="299">
        <f t="shared" si="235"/>
        <v>1.3123974894482473E-2</v>
      </c>
      <c r="I384" s="299">
        <f t="shared" si="236"/>
        <v>1.7884923735056367E-2</v>
      </c>
      <c r="J384" s="299">
        <f t="shared" si="237"/>
        <v>6.6316030185227534E-3</v>
      </c>
      <c r="K384" s="299">
        <f t="shared" si="238"/>
        <v>7.2886297376093291E-3</v>
      </c>
      <c r="L384" s="299">
        <f t="shared" si="239"/>
        <v>6.993006993006993E-3</v>
      </c>
      <c r="M384" s="299">
        <f t="shared" si="240"/>
        <v>6.0185185185185185E-3</v>
      </c>
      <c r="N384" s="299">
        <f t="shared" si="241"/>
        <v>8.0582674724934134E-3</v>
      </c>
      <c r="O384" s="299">
        <f t="shared" si="242"/>
        <v>8.0107764015878505E-3</v>
      </c>
      <c r="P384" s="299">
        <f t="shared" si="243"/>
        <v>1.1831190720116328E-2</v>
      </c>
      <c r="Q384" s="299">
        <f t="shared" si="244"/>
        <v>1.6752787598585804E-2</v>
      </c>
      <c r="R384" s="299">
        <f t="shared" si="245"/>
        <v>1.4034587415721183E-2</v>
      </c>
      <c r="S384" s="299">
        <f t="shared" si="246"/>
        <v>2.262815765654571E-2</v>
      </c>
      <c r="T384" s="299">
        <f t="shared" si="247"/>
        <v>2.4056939501779357E-2</v>
      </c>
      <c r="U384" s="299">
        <f t="shared" si="248"/>
        <v>1.3409961685823755E-2</v>
      </c>
      <c r="V384" s="299">
        <f t="shared" si="249"/>
        <v>1.4502369668246445E-2</v>
      </c>
      <c r="W384" s="299">
        <f t="shared" si="250"/>
        <v>1.3239719157472418E-2</v>
      </c>
      <c r="X384" s="299">
        <f t="shared" si="251"/>
        <v>1.3370473537604457E-2</v>
      </c>
      <c r="Y384" s="299">
        <f t="shared" si="252"/>
        <v>1.437607820586544E-2</v>
      </c>
      <c r="Z384" s="300">
        <f t="shared" si="253"/>
        <v>1.4507237499597021E-2</v>
      </c>
      <c r="AA384" s="299">
        <f t="shared" si="254"/>
        <v>1.4923547400611619E-2</v>
      </c>
      <c r="AB384" s="299">
        <f t="shared" si="255"/>
        <v>1.6091954022988506E-2</v>
      </c>
      <c r="AC384" s="299">
        <f t="shared" si="256"/>
        <v>1.5102974828375287E-2</v>
      </c>
      <c r="AD384" s="299">
        <f t="shared" si="257"/>
        <v>9.6320973348783308E-3</v>
      </c>
      <c r="AE384" s="299">
        <f t="shared" si="260"/>
        <v>1.1976549413735344E-2</v>
      </c>
      <c r="AF384" s="301">
        <f t="shared" si="261"/>
        <v>1.2172774869109948E-2</v>
      </c>
      <c r="AG384" s="301">
        <f t="shared" si="261"/>
        <v>1.7623102554609405E-2</v>
      </c>
      <c r="AH384" s="301">
        <f t="shared" si="261"/>
        <v>1.7265068049254699E-2</v>
      </c>
      <c r="AI384" s="301">
        <f t="shared" si="261"/>
        <v>2.0776707974386143E-2</v>
      </c>
      <c r="AJ384" s="301">
        <f t="shared" si="261"/>
        <v>2.4381717638177841E-2</v>
      </c>
      <c r="AK384" s="302">
        <f t="shared" si="259"/>
        <v>2.8211920529801322E-2</v>
      </c>
      <c r="AL384" s="302">
        <f t="shared" si="259"/>
        <v>2.7930110955235298E-2</v>
      </c>
      <c r="AM384" s="302">
        <f t="shared" si="259"/>
        <v>2.0618556701030952E-2</v>
      </c>
      <c r="AN384" s="302" t="e">
        <f t="shared" si="259"/>
        <v>#DIV/0!</v>
      </c>
      <c r="AO384" s="301">
        <f t="shared" si="259"/>
        <v>2.8843051108297966E-2</v>
      </c>
      <c r="AP384" s="303">
        <f t="shared" ref="AP384" si="264">AP104/AP$111</f>
        <v>3.5447957147358468E-2</v>
      </c>
      <c r="AQ384" s="79"/>
      <c r="AR384" s="79"/>
      <c r="AS384" s="79"/>
      <c r="AT384" s="79"/>
    </row>
    <row r="385" spans="1:46" ht="16.5" x14ac:dyDescent="0.25">
      <c r="A385" s="124" t="s">
        <v>54</v>
      </c>
      <c r="B385" s="125"/>
      <c r="C385" s="125"/>
      <c r="D385" s="299">
        <f t="shared" si="231"/>
        <v>5.8558558558558557E-2</v>
      </c>
      <c r="E385" s="299">
        <f t="shared" si="232"/>
        <v>0.10739436619718309</v>
      </c>
      <c r="F385" s="299">
        <f t="shared" si="233"/>
        <v>4.7200171636987774E-2</v>
      </c>
      <c r="G385" s="299">
        <f t="shared" si="234"/>
        <v>2.5840202916930882E-2</v>
      </c>
      <c r="H385" s="299">
        <f t="shared" si="235"/>
        <v>5.9043016161130182E-2</v>
      </c>
      <c r="I385" s="299">
        <f t="shared" si="236"/>
        <v>4.7431336148956012E-2</v>
      </c>
      <c r="J385" s="299">
        <f t="shared" si="237"/>
        <v>4.985136062199863E-2</v>
      </c>
      <c r="K385" s="299">
        <f t="shared" si="238"/>
        <v>5.7580174927113703E-2</v>
      </c>
      <c r="L385" s="299">
        <f t="shared" si="239"/>
        <v>4.9300699300699302E-2</v>
      </c>
      <c r="M385" s="299">
        <f t="shared" si="240"/>
        <v>4.1435185185185186E-2</v>
      </c>
      <c r="N385" s="299">
        <f t="shared" si="241"/>
        <v>5.3153571982023862E-2</v>
      </c>
      <c r="O385" s="299">
        <f t="shared" si="242"/>
        <v>6.0796070904907788E-2</v>
      </c>
      <c r="P385" s="299">
        <f t="shared" si="243"/>
        <v>5.8693281337783794E-2</v>
      </c>
      <c r="Q385" s="299">
        <f t="shared" si="244"/>
        <v>5.8471580092466682E-2</v>
      </c>
      <c r="R385" s="299">
        <f t="shared" si="245"/>
        <v>4.6849856395005399E-2</v>
      </c>
      <c r="S385" s="299">
        <f t="shared" si="246"/>
        <v>5.5541841520612194E-2</v>
      </c>
      <c r="T385" s="299">
        <f t="shared" si="247"/>
        <v>6.0213523131672594E-2</v>
      </c>
      <c r="U385" s="299">
        <f t="shared" si="248"/>
        <v>4.8275862068965517E-2</v>
      </c>
      <c r="V385" s="299">
        <f t="shared" si="249"/>
        <v>5.1753554502369667E-2</v>
      </c>
      <c r="W385" s="299">
        <f t="shared" si="250"/>
        <v>5.0551654964894686E-2</v>
      </c>
      <c r="X385" s="299">
        <f t="shared" si="251"/>
        <v>5.4549675023212625E-2</v>
      </c>
      <c r="Y385" s="299">
        <f t="shared" si="252"/>
        <v>5.1753881541115584E-2</v>
      </c>
      <c r="Z385" s="300">
        <f t="shared" si="253"/>
        <v>5.0775331248589572E-2</v>
      </c>
      <c r="AA385" s="299">
        <f t="shared" si="254"/>
        <v>4.4724770642201837E-2</v>
      </c>
      <c r="AB385" s="299">
        <f t="shared" si="255"/>
        <v>5.4310344827586204E-2</v>
      </c>
      <c r="AC385" s="299">
        <f t="shared" si="256"/>
        <v>7.0251716247139592E-2</v>
      </c>
      <c r="AD385" s="299">
        <f t="shared" si="257"/>
        <v>5.6488991888760137E-2</v>
      </c>
      <c r="AE385" s="299">
        <f t="shared" si="260"/>
        <v>6.3651591289782247E-2</v>
      </c>
      <c r="AF385" s="301">
        <f t="shared" si="261"/>
        <v>6.9738219895287959E-2</v>
      </c>
      <c r="AG385" s="301">
        <f t="shared" si="261"/>
        <v>6.4346538319141056E-2</v>
      </c>
      <c r="AH385" s="301">
        <f t="shared" si="261"/>
        <v>5.8457550226830857E-2</v>
      </c>
      <c r="AI385" s="301">
        <f t="shared" si="261"/>
        <v>6.4455837155887832E-2</v>
      </c>
      <c r="AJ385" s="301">
        <f t="shared" si="261"/>
        <v>6.7508859746227487E-2</v>
      </c>
      <c r="AK385" s="302">
        <f t="shared" si="259"/>
        <v>8.4797645327446658E-2</v>
      </c>
      <c r="AL385" s="302">
        <f t="shared" si="259"/>
        <v>8.2600008502316871E-2</v>
      </c>
      <c r="AM385" s="302">
        <f t="shared" si="259"/>
        <v>2.5582283314241817E-2</v>
      </c>
      <c r="AN385" s="302" t="e">
        <f t="shared" si="259"/>
        <v>#DIV/0!</v>
      </c>
      <c r="AO385" s="301">
        <f t="shared" si="259"/>
        <v>7.4540174249757993E-2</v>
      </c>
      <c r="AP385" s="303">
        <f t="shared" ref="AP385" si="265">AP105/AP$111</f>
        <v>8.2711900010503103E-2</v>
      </c>
      <c r="AQ385" s="79"/>
      <c r="AR385" s="79"/>
      <c r="AS385" s="79"/>
      <c r="AT385" s="79"/>
    </row>
    <row r="386" spans="1:46" ht="16.5" x14ac:dyDescent="0.25">
      <c r="A386" s="124" t="s">
        <v>55</v>
      </c>
      <c r="B386" s="125"/>
      <c r="C386" s="125"/>
      <c r="D386" s="299">
        <f t="shared" si="231"/>
        <v>0.42542542542542544</v>
      </c>
      <c r="E386" s="299">
        <f t="shared" si="232"/>
        <v>0.51936619718309862</v>
      </c>
      <c r="F386" s="299">
        <f t="shared" si="233"/>
        <v>0.40248873632267751</v>
      </c>
      <c r="G386" s="299">
        <f t="shared" si="234"/>
        <v>0.33544705136334813</v>
      </c>
      <c r="H386" s="299">
        <f t="shared" si="235"/>
        <v>0.3797196404749929</v>
      </c>
      <c r="I386" s="299">
        <f t="shared" si="236"/>
        <v>0.312112136916608</v>
      </c>
      <c r="J386" s="299">
        <f t="shared" si="237"/>
        <v>0.27441115938714838</v>
      </c>
      <c r="K386" s="299">
        <f t="shared" si="238"/>
        <v>0.30065597667638483</v>
      </c>
      <c r="L386" s="299">
        <f t="shared" si="239"/>
        <v>0.33216783216783219</v>
      </c>
      <c r="M386" s="299">
        <f t="shared" si="240"/>
        <v>0.30208333333333331</v>
      </c>
      <c r="N386" s="299">
        <f t="shared" si="241"/>
        <v>0.2789400278940028</v>
      </c>
      <c r="O386" s="299">
        <f t="shared" si="242"/>
        <v>0.2771585585370796</v>
      </c>
      <c r="P386" s="299">
        <f t="shared" si="243"/>
        <v>0.29991077034931757</v>
      </c>
      <c r="Q386" s="299">
        <f t="shared" si="244"/>
        <v>0.31656241501223825</v>
      </c>
      <c r="R386" s="299">
        <f t="shared" si="245"/>
        <v>0.34082252052227408</v>
      </c>
      <c r="S386" s="299">
        <f t="shared" si="246"/>
        <v>0.34970789105570643</v>
      </c>
      <c r="T386" s="299">
        <f t="shared" si="247"/>
        <v>0.27402135231316727</v>
      </c>
      <c r="U386" s="299">
        <f t="shared" si="248"/>
        <v>0.26819923371647508</v>
      </c>
      <c r="V386" s="299">
        <f t="shared" si="249"/>
        <v>0.29952606635071088</v>
      </c>
      <c r="W386" s="299">
        <f t="shared" si="250"/>
        <v>0.27582748244734201</v>
      </c>
      <c r="X386" s="299">
        <f t="shared" si="251"/>
        <v>0.29944289693593312</v>
      </c>
      <c r="Y386" s="299">
        <f t="shared" si="252"/>
        <v>0.31148169446041785</v>
      </c>
      <c r="Z386" s="300">
        <f t="shared" si="253"/>
        <v>0.31996518263000095</v>
      </c>
      <c r="AA386" s="299">
        <f t="shared" si="254"/>
        <v>0.28669724770642202</v>
      </c>
      <c r="AB386" s="299">
        <f t="shared" si="255"/>
        <v>0.30752873563218391</v>
      </c>
      <c r="AC386" s="299">
        <f t="shared" si="256"/>
        <v>0.35858123569794048</v>
      </c>
      <c r="AD386" s="299">
        <f t="shared" si="257"/>
        <v>0.3392960602549247</v>
      </c>
      <c r="AE386" s="299">
        <f t="shared" si="260"/>
        <v>0.33584589614740368</v>
      </c>
      <c r="AF386" s="301">
        <f t="shared" si="261"/>
        <v>0.34507853403141359</v>
      </c>
      <c r="AG386" s="301">
        <f t="shared" si="261"/>
        <v>0.34764901888189559</v>
      </c>
      <c r="AH386" s="301">
        <f t="shared" si="261"/>
        <v>0.36552171095268959</v>
      </c>
      <c r="AI386" s="301">
        <f t="shared" si="261"/>
        <v>0.3339936426037684</v>
      </c>
      <c r="AJ386" s="301">
        <f t="shared" si="261"/>
        <v>0.32769028505711018</v>
      </c>
      <c r="AK386" s="302">
        <f t="shared" si="259"/>
        <v>0.36644591611479027</v>
      </c>
      <c r="AL386" s="302">
        <f t="shared" si="259"/>
        <v>0.357097309016707</v>
      </c>
      <c r="AM386" s="302">
        <f t="shared" si="259"/>
        <v>0.11454753722794961</v>
      </c>
      <c r="AN386" s="302" t="e">
        <f t="shared" si="259"/>
        <v>#DIV/0!</v>
      </c>
      <c r="AO386" s="301">
        <f t="shared" si="259"/>
        <v>0.36616029984858645</v>
      </c>
      <c r="AP386" s="303">
        <f t="shared" ref="AP386" si="266">AP106/AP$111</f>
        <v>0.34303119420228967</v>
      </c>
      <c r="AQ386" s="79"/>
      <c r="AR386" s="79"/>
      <c r="AS386" s="79"/>
      <c r="AT386" s="79"/>
    </row>
    <row r="387" spans="1:46" ht="16.5" x14ac:dyDescent="0.25">
      <c r="A387" s="124" t="s">
        <v>56</v>
      </c>
      <c r="B387" s="125"/>
      <c r="C387" s="125"/>
      <c r="D387" s="299">
        <f t="shared" si="231"/>
        <v>6.2562562562562566E-3</v>
      </c>
      <c r="E387" s="299">
        <f t="shared" si="232"/>
        <v>1.5845070422535211E-2</v>
      </c>
      <c r="F387" s="299">
        <f t="shared" si="233"/>
        <v>5.1491096331259386E-3</v>
      </c>
      <c r="G387" s="299">
        <f t="shared" si="234"/>
        <v>2.694990488268865E-3</v>
      </c>
      <c r="H387" s="299">
        <f t="shared" si="235"/>
        <v>3.0625232357250642E-3</v>
      </c>
      <c r="I387" s="299">
        <f t="shared" si="236"/>
        <v>3.1104215191402381E-3</v>
      </c>
      <c r="J387" s="299">
        <f t="shared" si="237"/>
        <v>3.6130802652641208E-3</v>
      </c>
      <c r="K387" s="299">
        <f t="shared" si="238"/>
        <v>2.9518950437317781E-3</v>
      </c>
      <c r="L387" s="299">
        <f t="shared" si="239"/>
        <v>2.4475524475524478E-3</v>
      </c>
      <c r="M387" s="299">
        <f t="shared" si="240"/>
        <v>2.3148148148148147E-3</v>
      </c>
      <c r="N387" s="299">
        <f t="shared" si="241"/>
        <v>6.5086006508600653E-3</v>
      </c>
      <c r="O387" s="299">
        <f t="shared" si="242"/>
        <v>3.9338634114940334E-3</v>
      </c>
      <c r="P387" s="299">
        <f t="shared" si="243"/>
        <v>7.3036121484517007E-3</v>
      </c>
      <c r="Q387" s="299">
        <f t="shared" si="244"/>
        <v>5.4392167527875989E-3</v>
      </c>
      <c r="R387" s="299">
        <f t="shared" si="245"/>
        <v>5.2960707229136534E-3</v>
      </c>
      <c r="S387" s="299">
        <f t="shared" si="246"/>
        <v>6.4181683534929651E-3</v>
      </c>
      <c r="T387" s="299">
        <f t="shared" si="247"/>
        <v>1.2526690391459075E-2</v>
      </c>
      <c r="U387" s="299">
        <f t="shared" si="248"/>
        <v>1.1494252873563218E-2</v>
      </c>
      <c r="V387" s="299">
        <f t="shared" si="249"/>
        <v>1.4218009478672985E-2</v>
      </c>
      <c r="W387" s="299">
        <f t="shared" si="250"/>
        <v>1.60481444332999E-2</v>
      </c>
      <c r="X387" s="299">
        <f t="shared" si="251"/>
        <v>1.1142061281337047E-2</v>
      </c>
      <c r="Y387" s="299">
        <f t="shared" si="252"/>
        <v>1.8976423231742381E-2</v>
      </c>
      <c r="Z387" s="300">
        <f t="shared" si="253"/>
        <v>2.224443083271543E-2</v>
      </c>
      <c r="AA387" s="299">
        <f t="shared" si="254"/>
        <v>1.8960244648318043E-2</v>
      </c>
      <c r="AB387" s="299">
        <f t="shared" si="255"/>
        <v>2.375478927203065E-2</v>
      </c>
      <c r="AC387" s="299">
        <f t="shared" si="256"/>
        <v>3.0205949656750573E-2</v>
      </c>
      <c r="AD387" s="299">
        <f t="shared" si="257"/>
        <v>2.7809965237543453E-2</v>
      </c>
      <c r="AE387" s="299">
        <f t="shared" si="260"/>
        <v>2.3735343383584587E-2</v>
      </c>
      <c r="AF387" s="301">
        <f t="shared" si="261"/>
        <v>2.0418848167539267E-2</v>
      </c>
      <c r="AG387" s="301">
        <f t="shared" si="261"/>
        <v>1.8659755646057017E-2</v>
      </c>
      <c r="AH387" s="301">
        <f t="shared" si="261"/>
        <v>2.2320155541153599E-2</v>
      </c>
      <c r="AI387" s="301">
        <f t="shared" si="261"/>
        <v>2.6653679853108611E-2</v>
      </c>
      <c r="AJ387" s="301">
        <f t="shared" si="261"/>
        <v>2.3680030803292101E-2</v>
      </c>
      <c r="AK387" s="302">
        <f t="shared" si="259"/>
        <v>1.7660044150110375E-2</v>
      </c>
      <c r="AL387" s="302">
        <f t="shared" si="259"/>
        <v>1.7217191684734089E-2</v>
      </c>
      <c r="AM387" s="302">
        <f t="shared" si="259"/>
        <v>5.7273768613974804E-3</v>
      </c>
      <c r="AN387" s="302" t="e">
        <f t="shared" si="259"/>
        <v>#DIV/0!</v>
      </c>
      <c r="AO387" s="301">
        <f t="shared" si="259"/>
        <v>1.974582371484598E-2</v>
      </c>
      <c r="AP387" s="303">
        <f t="shared" ref="AP387" si="267">AP107/AP$111</f>
        <v>2.1006196828064278E-2</v>
      </c>
      <c r="AQ387" s="79"/>
      <c r="AR387" s="79"/>
      <c r="AS387" s="79"/>
      <c r="AT387" s="79"/>
    </row>
    <row r="388" spans="1:46" ht="16.5" x14ac:dyDescent="0.25">
      <c r="A388" s="124" t="s">
        <v>57</v>
      </c>
      <c r="B388" s="125"/>
      <c r="C388" s="125"/>
      <c r="D388" s="299">
        <f t="shared" si="231"/>
        <v>7.3073073073073078E-2</v>
      </c>
      <c r="E388" s="299">
        <f t="shared" si="232"/>
        <v>5.8098591549295774E-2</v>
      </c>
      <c r="F388" s="299">
        <f t="shared" si="233"/>
        <v>5.9214760780948297E-2</v>
      </c>
      <c r="G388" s="299">
        <f t="shared" si="234"/>
        <v>7.2923272035510467E-2</v>
      </c>
      <c r="H388" s="299">
        <f t="shared" si="235"/>
        <v>7.7874341198854072E-2</v>
      </c>
      <c r="I388" s="299">
        <f t="shared" si="236"/>
        <v>7.1015588914250347E-2</v>
      </c>
      <c r="J388" s="299">
        <f t="shared" si="237"/>
        <v>4.802195289275097E-2</v>
      </c>
      <c r="K388" s="299">
        <f t="shared" si="238"/>
        <v>7.744169096209913E-2</v>
      </c>
      <c r="L388" s="299">
        <f t="shared" si="239"/>
        <v>5.8216783216783217E-2</v>
      </c>
      <c r="M388" s="299">
        <f t="shared" si="240"/>
        <v>4.9768518518518517E-2</v>
      </c>
      <c r="N388" s="299">
        <f t="shared" si="241"/>
        <v>4.9589338292267165E-2</v>
      </c>
      <c r="O388" s="299">
        <f t="shared" si="242"/>
        <v>5.9007951172410499E-2</v>
      </c>
      <c r="P388" s="299">
        <f t="shared" si="243"/>
        <v>5.0728708813906606E-2</v>
      </c>
      <c r="Q388" s="299">
        <f t="shared" si="244"/>
        <v>5.0448735382104974E-2</v>
      </c>
      <c r="R388" s="299">
        <f t="shared" si="245"/>
        <v>4.731835495895545E-2</v>
      </c>
      <c r="S388" s="299">
        <f t="shared" si="246"/>
        <v>3.2913683864066484E-2</v>
      </c>
      <c r="T388" s="299">
        <f t="shared" si="247"/>
        <v>2.8469750889679714E-2</v>
      </c>
      <c r="U388" s="299">
        <f t="shared" si="248"/>
        <v>3.2183908045977011E-2</v>
      </c>
      <c r="V388" s="299">
        <f t="shared" si="249"/>
        <v>3.3270142180094789E-2</v>
      </c>
      <c r="W388" s="299">
        <f t="shared" si="250"/>
        <v>3.8515546639919761E-2</v>
      </c>
      <c r="X388" s="299">
        <f t="shared" si="251"/>
        <v>4.1852367688022286E-2</v>
      </c>
      <c r="Y388" s="299">
        <f t="shared" si="252"/>
        <v>3.8336208548974508E-2</v>
      </c>
      <c r="Z388" s="300">
        <f t="shared" si="253"/>
        <v>3.7074051387859054E-2</v>
      </c>
      <c r="AA388" s="299">
        <f t="shared" si="254"/>
        <v>4.4533639143730888E-2</v>
      </c>
      <c r="AB388" s="299">
        <f t="shared" si="255"/>
        <v>5.6034482758620691E-2</v>
      </c>
      <c r="AC388" s="299">
        <f t="shared" si="256"/>
        <v>5.3775743707093822E-2</v>
      </c>
      <c r="AD388" s="299">
        <f t="shared" si="257"/>
        <v>5.9965237543453072E-2</v>
      </c>
      <c r="AE388" s="299">
        <f t="shared" si="260"/>
        <v>5.971524288107203E-2</v>
      </c>
      <c r="AF388" s="301">
        <f t="shared" si="261"/>
        <v>6.0732984293193716E-2</v>
      </c>
      <c r="AG388" s="301">
        <f t="shared" si="261"/>
        <v>4.8870788596815991E-2</v>
      </c>
      <c r="AH388" s="301">
        <f t="shared" si="261"/>
        <v>4.925469863901491E-2</v>
      </c>
      <c r="AI388" s="301">
        <f t="shared" si="261"/>
        <v>5.3070438107522919E-2</v>
      </c>
      <c r="AJ388" s="301">
        <f t="shared" si="261"/>
        <v>4.9396726643581086E-2</v>
      </c>
      <c r="AK388" s="302">
        <f t="shared" si="259"/>
        <v>6.1147902869757173E-2</v>
      </c>
      <c r="AL388" s="302">
        <f t="shared" si="259"/>
        <v>5.9742946619620513E-2</v>
      </c>
      <c r="AM388" s="302">
        <f t="shared" si="259"/>
        <v>2.3291332569683174E-2</v>
      </c>
      <c r="AN388" s="302" t="e">
        <f t="shared" si="259"/>
        <v>#DIV/0!</v>
      </c>
      <c r="AO388" s="301">
        <f t="shared" si="259"/>
        <v>5.6240226375753967E-2</v>
      </c>
      <c r="AP388" s="303">
        <f t="shared" ref="AP388" si="268">AP108/AP$111</f>
        <v>6.0589748975947905E-2</v>
      </c>
      <c r="AQ388" s="79"/>
      <c r="AR388" s="79"/>
      <c r="AS388" s="79"/>
      <c r="AT388" s="79"/>
    </row>
    <row r="389" spans="1:46" ht="16.5" x14ac:dyDescent="0.25">
      <c r="A389" s="124" t="s">
        <v>58</v>
      </c>
      <c r="B389" s="125"/>
      <c r="C389" s="125"/>
      <c r="D389" s="299">
        <f t="shared" si="231"/>
        <v>0.17042042042042041</v>
      </c>
      <c r="E389" s="299">
        <f t="shared" si="232"/>
        <v>4.2253521126760563E-2</v>
      </c>
      <c r="F389" s="299">
        <f t="shared" si="233"/>
        <v>0.15854966745333621</v>
      </c>
      <c r="G389" s="299">
        <f t="shared" si="234"/>
        <v>0.18960050729232719</v>
      </c>
      <c r="H389" s="299">
        <f t="shared" si="235"/>
        <v>0.1596605943971833</v>
      </c>
      <c r="I389" s="299">
        <f t="shared" si="236"/>
        <v>0.23663698114929038</v>
      </c>
      <c r="J389" s="299">
        <f t="shared" si="237"/>
        <v>0.26297736107935055</v>
      </c>
      <c r="K389" s="299">
        <f t="shared" si="238"/>
        <v>0.19876093294460639</v>
      </c>
      <c r="L389" s="299">
        <f t="shared" si="239"/>
        <v>0.16013986013986015</v>
      </c>
      <c r="M389" s="299">
        <f t="shared" si="240"/>
        <v>0.2048611111111111</v>
      </c>
      <c r="N389" s="299">
        <f t="shared" si="241"/>
        <v>0.20610568727723538</v>
      </c>
      <c r="O389" s="299">
        <f t="shared" si="242"/>
        <v>0.19997139008428003</v>
      </c>
      <c r="P389" s="299">
        <f t="shared" si="243"/>
        <v>0.15400376747413991</v>
      </c>
      <c r="Q389" s="299">
        <f t="shared" si="244"/>
        <v>0.14098449823225456</v>
      </c>
      <c r="R389" s="299">
        <f t="shared" si="245"/>
        <v>0.13800338133746154</v>
      </c>
      <c r="S389" s="299">
        <f t="shared" si="246"/>
        <v>0.12754052497325763</v>
      </c>
      <c r="T389" s="299">
        <f t="shared" si="247"/>
        <v>8.5409252669039148E-2</v>
      </c>
      <c r="U389" s="299">
        <f t="shared" si="248"/>
        <v>0.12720306513409962</v>
      </c>
      <c r="V389" s="299">
        <f t="shared" si="249"/>
        <v>0.1052132701421801</v>
      </c>
      <c r="W389" s="299">
        <f t="shared" si="250"/>
        <v>0.10391173520561685</v>
      </c>
      <c r="X389" s="299">
        <f t="shared" si="251"/>
        <v>0.11792014856081709</v>
      </c>
      <c r="Y389" s="299">
        <f t="shared" si="252"/>
        <v>0.10695802185163887</v>
      </c>
      <c r="Z389" s="300">
        <f t="shared" si="253"/>
        <v>7.3342145136851611E-2</v>
      </c>
      <c r="AA389" s="299">
        <f t="shared" si="254"/>
        <v>0.10779816513761468</v>
      </c>
      <c r="AB389" s="299">
        <f t="shared" si="255"/>
        <v>8.5057471264367815E-2</v>
      </c>
      <c r="AC389" s="299">
        <f t="shared" si="256"/>
        <v>7.4370709382151026E-2</v>
      </c>
      <c r="AD389" s="299">
        <f t="shared" si="257"/>
        <v>8.1257242178447278E-2</v>
      </c>
      <c r="AE389" s="299">
        <f t="shared" si="260"/>
        <v>7.1783919597989951E-2</v>
      </c>
      <c r="AF389" s="301">
        <f t="shared" si="261"/>
        <v>6.9633507853403137E-2</v>
      </c>
      <c r="AG389" s="301">
        <f t="shared" si="261"/>
        <v>7.7304701962236211E-2</v>
      </c>
      <c r="AH389" s="301">
        <f t="shared" si="261"/>
        <v>7.2067401166558659E-2</v>
      </c>
      <c r="AI389" s="301">
        <f t="shared" si="261"/>
        <v>7.2998177019921159E-2</v>
      </c>
      <c r="AJ389" s="301">
        <f t="shared" si="261"/>
        <v>7.472838133259703E-2</v>
      </c>
      <c r="AK389" s="302">
        <f t="shared" si="259"/>
        <v>4.8344370860927154E-2</v>
      </c>
      <c r="AL389" s="302">
        <f t="shared" si="259"/>
        <v>5.1013901288101002E-2</v>
      </c>
      <c r="AM389" s="302">
        <f t="shared" si="259"/>
        <v>0.1202749140893471</v>
      </c>
      <c r="AN389" s="302" t="e">
        <f t="shared" si="259"/>
        <v>#DIV/0!</v>
      </c>
      <c r="AO389" s="301">
        <f t="shared" si="259"/>
        <v>5.8176334797825607E-2</v>
      </c>
      <c r="AP389" s="303">
        <f t="shared" ref="AP389" si="269">AP109/AP$111</f>
        <v>5.9867660959983193E-2</v>
      </c>
      <c r="AQ389" s="79"/>
      <c r="AR389" s="79"/>
      <c r="AS389" s="79"/>
      <c r="AT389" s="79"/>
    </row>
    <row r="390" spans="1:46" ht="16.5" x14ac:dyDescent="0.25">
      <c r="A390" s="115"/>
      <c r="B390" s="79"/>
      <c r="C390" s="79"/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7"/>
      <c r="S390" s="217"/>
      <c r="T390" s="217"/>
      <c r="U390" s="217"/>
      <c r="V390" s="217"/>
      <c r="W390" s="217"/>
      <c r="X390" s="217"/>
      <c r="Y390" s="217"/>
      <c r="Z390" s="218"/>
      <c r="AA390" s="107"/>
      <c r="AB390" s="107"/>
      <c r="AC390" s="107"/>
      <c r="AD390" s="107"/>
      <c r="AE390" s="107"/>
      <c r="AF390" s="107"/>
      <c r="AG390" s="107"/>
      <c r="AH390" s="282"/>
      <c r="AI390" s="282"/>
      <c r="AJ390" s="282"/>
      <c r="AK390" s="305"/>
      <c r="AL390" s="305"/>
      <c r="AM390" s="305"/>
      <c r="AN390" s="305"/>
      <c r="AO390" s="282"/>
      <c r="AP390" s="277"/>
      <c r="AQ390" s="79"/>
      <c r="AR390" s="79"/>
      <c r="AS390" s="79"/>
      <c r="AT390" s="79"/>
    </row>
    <row r="391" spans="1:46" ht="16.5" x14ac:dyDescent="0.25">
      <c r="A391" s="219" t="s">
        <v>60</v>
      </c>
      <c r="B391" s="220"/>
      <c r="C391" s="219"/>
      <c r="D391" s="306">
        <f t="shared" ref="D391:AA391" si="270">AVERAGE(SUM(D381:D389))</f>
        <v>1</v>
      </c>
      <c r="E391" s="306">
        <f t="shared" si="270"/>
        <v>1</v>
      </c>
      <c r="F391" s="306">
        <f t="shared" si="270"/>
        <v>1</v>
      </c>
      <c r="G391" s="306">
        <f t="shared" si="270"/>
        <v>1</v>
      </c>
      <c r="H391" s="306">
        <f t="shared" si="270"/>
        <v>1</v>
      </c>
      <c r="I391" s="306">
        <f t="shared" si="270"/>
        <v>0.99999999999999978</v>
      </c>
      <c r="J391" s="306">
        <f t="shared" si="270"/>
        <v>0.99999999999999989</v>
      </c>
      <c r="K391" s="306">
        <f t="shared" si="270"/>
        <v>1</v>
      </c>
      <c r="L391" s="306">
        <f t="shared" si="270"/>
        <v>1</v>
      </c>
      <c r="M391" s="306">
        <f t="shared" si="270"/>
        <v>1</v>
      </c>
      <c r="N391" s="306">
        <f t="shared" si="270"/>
        <v>1</v>
      </c>
      <c r="O391" s="306">
        <f t="shared" si="270"/>
        <v>1</v>
      </c>
      <c r="P391" s="306">
        <f t="shared" si="270"/>
        <v>0.99999999999999989</v>
      </c>
      <c r="Q391" s="306">
        <f t="shared" si="270"/>
        <v>1</v>
      </c>
      <c r="R391" s="306">
        <f t="shared" si="270"/>
        <v>0.99999999999999978</v>
      </c>
      <c r="S391" s="306">
        <f t="shared" si="270"/>
        <v>1</v>
      </c>
      <c r="T391" s="306">
        <f t="shared" si="270"/>
        <v>1</v>
      </c>
      <c r="U391" s="306">
        <f t="shared" si="270"/>
        <v>1</v>
      </c>
      <c r="V391" s="306">
        <f t="shared" si="270"/>
        <v>1</v>
      </c>
      <c r="W391" s="306">
        <f t="shared" si="270"/>
        <v>1</v>
      </c>
      <c r="X391" s="306">
        <f t="shared" si="270"/>
        <v>1</v>
      </c>
      <c r="Y391" s="306">
        <f t="shared" si="270"/>
        <v>0.99999999999999989</v>
      </c>
      <c r="Z391" s="307">
        <f t="shared" si="270"/>
        <v>1</v>
      </c>
      <c r="AA391" s="306">
        <f t="shared" si="270"/>
        <v>1</v>
      </c>
      <c r="AB391" s="306">
        <f t="shared" ref="AB391:AH391" si="271">AVERAGE(SUM(AB381:AB389))</f>
        <v>1</v>
      </c>
      <c r="AC391" s="306">
        <f t="shared" si="271"/>
        <v>1</v>
      </c>
      <c r="AD391" s="306">
        <f t="shared" si="271"/>
        <v>1</v>
      </c>
      <c r="AE391" s="306">
        <f t="shared" si="271"/>
        <v>1</v>
      </c>
      <c r="AF391" s="308">
        <f t="shared" si="271"/>
        <v>1</v>
      </c>
      <c r="AG391" s="308">
        <f t="shared" si="271"/>
        <v>1</v>
      </c>
      <c r="AH391" s="308">
        <f t="shared" si="271"/>
        <v>1</v>
      </c>
      <c r="AI391" s="308">
        <f>AVERAGE(SUM(AI381:AI389))</f>
        <v>1</v>
      </c>
      <c r="AJ391" s="308">
        <f>AVERAGE(SUM(AJ381:AJ389))</f>
        <v>0.99999999999999989</v>
      </c>
      <c r="AK391" s="309">
        <f>AVERAGE(SUM(AK381:AK389))</f>
        <v>0.99999999999999989</v>
      </c>
      <c r="AL391" s="309">
        <f t="shared" ref="AL391:AP391" si="272">AVERAGE(SUM(AL381:AL389))</f>
        <v>1</v>
      </c>
      <c r="AM391" s="309">
        <f t="shared" si="272"/>
        <v>1</v>
      </c>
      <c r="AN391" s="309" t="e">
        <f t="shared" si="272"/>
        <v>#DIV/0!</v>
      </c>
      <c r="AO391" s="308">
        <f t="shared" si="272"/>
        <v>1.0000000000000002</v>
      </c>
      <c r="AP391" s="310">
        <f t="shared" si="272"/>
        <v>1</v>
      </c>
      <c r="AQ391" s="79"/>
      <c r="AR391" s="79"/>
      <c r="AS391" s="79"/>
      <c r="AT391" s="79"/>
    </row>
    <row r="392" spans="1:46" ht="16.5" x14ac:dyDescent="0.25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80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81"/>
      <c r="AA392" s="79"/>
      <c r="AB392" s="79"/>
      <c r="AC392" s="79"/>
      <c r="AD392" s="79"/>
      <c r="AE392" s="79"/>
      <c r="AF392" s="82"/>
      <c r="AG392" s="82"/>
      <c r="AH392" s="171"/>
      <c r="AI392" s="171"/>
      <c r="AJ392" s="171"/>
      <c r="AK392" s="82"/>
      <c r="AL392" s="82"/>
      <c r="AM392" s="82"/>
      <c r="AN392" s="82"/>
      <c r="AO392" s="82"/>
      <c r="AP392" s="83"/>
      <c r="AQ392" s="79"/>
      <c r="AR392" s="79"/>
      <c r="AS392" s="79"/>
      <c r="AT392" s="79"/>
    </row>
    <row r="393" spans="1:46" ht="16.5" x14ac:dyDescent="0.25">
      <c r="A393" s="88" t="s">
        <v>127</v>
      </c>
      <c r="B393" s="85"/>
      <c r="C393" s="85"/>
      <c r="D393" s="85"/>
      <c r="E393" s="85"/>
      <c r="F393" s="85"/>
      <c r="G393" s="85"/>
      <c r="H393" s="85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194"/>
      <c r="U393" s="194"/>
      <c r="V393" s="194"/>
      <c r="W393" s="194"/>
      <c r="X393" s="194"/>
      <c r="Y393" s="194"/>
      <c r="Z393" s="195"/>
      <c r="AA393" s="194"/>
      <c r="AB393" s="194"/>
      <c r="AC393" s="79"/>
      <c r="AD393" s="79"/>
      <c r="AE393" s="79"/>
      <c r="AF393" s="82"/>
      <c r="AG393" s="82"/>
      <c r="AH393" s="171"/>
      <c r="AI393" s="171"/>
      <c r="AJ393" s="171"/>
      <c r="AK393" s="82"/>
      <c r="AL393" s="82"/>
      <c r="AM393" s="82"/>
      <c r="AN393" s="82"/>
      <c r="AO393" s="82"/>
      <c r="AP393" s="83"/>
      <c r="AQ393" s="79"/>
      <c r="AR393" s="79"/>
      <c r="AS393" s="79"/>
      <c r="AT393" s="79"/>
    </row>
    <row r="394" spans="1:46" ht="16.5" x14ac:dyDescent="0.25">
      <c r="A394" s="86" t="s">
        <v>128</v>
      </c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89"/>
      <c r="AD394" s="89"/>
      <c r="AE394" s="89"/>
      <c r="AF394" s="90"/>
      <c r="AG394" s="90"/>
      <c r="AH394" s="90"/>
      <c r="AI394" s="90"/>
      <c r="AJ394" s="90"/>
      <c r="AK394" s="82"/>
      <c r="AL394" s="82"/>
      <c r="AM394" s="82"/>
      <c r="AN394" s="82"/>
      <c r="AO394" s="82"/>
      <c r="AP394" s="83"/>
      <c r="AQ394" s="79"/>
      <c r="AR394" s="79"/>
      <c r="AS394" s="79"/>
      <c r="AT394" s="79"/>
    </row>
    <row r="395" spans="1:46" ht="16.5" x14ac:dyDescent="0.25">
      <c r="A395" s="117"/>
      <c r="B395" s="94" t="s">
        <v>6</v>
      </c>
      <c r="C395" s="94" t="s">
        <v>7</v>
      </c>
      <c r="D395" s="95" t="s">
        <v>8</v>
      </c>
      <c r="E395" s="95" t="s">
        <v>9</v>
      </c>
      <c r="F395" s="95" t="s">
        <v>10</v>
      </c>
      <c r="G395" s="96" t="s">
        <v>11</v>
      </c>
      <c r="H395" s="97" t="s">
        <v>12</v>
      </c>
      <c r="I395" s="97" t="s">
        <v>13</v>
      </c>
      <c r="J395" s="97" t="s">
        <v>14</v>
      </c>
      <c r="K395" s="97" t="s">
        <v>15</v>
      </c>
      <c r="L395" s="98" t="s">
        <v>16</v>
      </c>
      <c r="M395" s="98" t="s">
        <v>17</v>
      </c>
      <c r="N395" s="98" t="s">
        <v>18</v>
      </c>
      <c r="O395" s="98" t="s">
        <v>19</v>
      </c>
      <c r="P395" s="98" t="s">
        <v>20</v>
      </c>
      <c r="Q395" s="98" t="s">
        <v>21</v>
      </c>
      <c r="R395" s="98" t="s">
        <v>22</v>
      </c>
      <c r="S395" s="98" t="s">
        <v>23</v>
      </c>
      <c r="T395" s="98" t="s">
        <v>24</v>
      </c>
      <c r="U395" s="98" t="s">
        <v>25</v>
      </c>
      <c r="V395" s="98" t="s">
        <v>26</v>
      </c>
      <c r="W395" s="98" t="s">
        <v>27</v>
      </c>
      <c r="X395" s="98" t="s">
        <v>28</v>
      </c>
      <c r="Y395" s="98" t="s">
        <v>29</v>
      </c>
      <c r="Z395" s="99" t="s">
        <v>30</v>
      </c>
      <c r="AA395" s="98" t="s">
        <v>31</v>
      </c>
      <c r="AB395" s="98" t="s">
        <v>32</v>
      </c>
      <c r="AC395" s="98" t="s">
        <v>33</v>
      </c>
      <c r="AD395" s="98" t="s">
        <v>34</v>
      </c>
      <c r="AE395" s="98" t="s">
        <v>35</v>
      </c>
      <c r="AF395" s="98" t="s">
        <v>36</v>
      </c>
      <c r="AG395" s="98" t="s">
        <v>37</v>
      </c>
      <c r="AH395" s="98" t="s">
        <v>38</v>
      </c>
      <c r="AI395" s="98" t="s">
        <v>39</v>
      </c>
      <c r="AJ395" s="98" t="s">
        <v>40</v>
      </c>
      <c r="AK395" s="100" t="s">
        <v>41</v>
      </c>
      <c r="AL395" s="100" t="s">
        <v>80</v>
      </c>
      <c r="AM395" s="100" t="s">
        <v>81</v>
      </c>
      <c r="AN395" s="100" t="s">
        <v>82</v>
      </c>
      <c r="AO395" s="102" t="s">
        <v>196</v>
      </c>
      <c r="AP395" s="288" t="s">
        <v>69</v>
      </c>
      <c r="AQ395" s="79"/>
      <c r="AR395" s="79"/>
      <c r="AS395" s="79"/>
      <c r="AT395" s="79"/>
    </row>
    <row r="396" spans="1:46" ht="16.5" x14ac:dyDescent="0.25">
      <c r="A396" s="142"/>
      <c r="B396" s="109" t="s">
        <v>71</v>
      </c>
      <c r="C396" s="109" t="s">
        <v>71</v>
      </c>
      <c r="D396" s="109" t="s">
        <v>71</v>
      </c>
      <c r="E396" s="109" t="s">
        <v>71</v>
      </c>
      <c r="F396" s="109" t="s">
        <v>71</v>
      </c>
      <c r="G396" s="109" t="s">
        <v>71</v>
      </c>
      <c r="H396" s="109" t="s">
        <v>71</v>
      </c>
      <c r="I396" s="109" t="s">
        <v>71</v>
      </c>
      <c r="J396" s="109" t="s">
        <v>71</v>
      </c>
      <c r="K396" s="109" t="s">
        <v>71</v>
      </c>
      <c r="L396" s="109" t="s">
        <v>71</v>
      </c>
      <c r="M396" s="109" t="s">
        <v>71</v>
      </c>
      <c r="N396" s="109" t="s">
        <v>71</v>
      </c>
      <c r="O396" s="109" t="s">
        <v>71</v>
      </c>
      <c r="P396" s="109" t="s">
        <v>71</v>
      </c>
      <c r="Q396" s="109" t="s">
        <v>71</v>
      </c>
      <c r="R396" s="109" t="s">
        <v>71</v>
      </c>
      <c r="S396" s="109" t="s">
        <v>71</v>
      </c>
      <c r="T396" s="109" t="s">
        <v>71</v>
      </c>
      <c r="U396" s="109" t="s">
        <v>71</v>
      </c>
      <c r="V396" s="109" t="s">
        <v>71</v>
      </c>
      <c r="W396" s="109" t="s">
        <v>71</v>
      </c>
      <c r="X396" s="109" t="s">
        <v>71</v>
      </c>
      <c r="Y396" s="109" t="s">
        <v>71</v>
      </c>
      <c r="Z396" s="109" t="s">
        <v>71</v>
      </c>
      <c r="AA396" s="109" t="s">
        <v>71</v>
      </c>
      <c r="AB396" s="109" t="s">
        <v>71</v>
      </c>
      <c r="AC396" s="109" t="s">
        <v>71</v>
      </c>
      <c r="AD396" s="109" t="s">
        <v>71</v>
      </c>
      <c r="AE396" s="109" t="s">
        <v>71</v>
      </c>
      <c r="AF396" s="109" t="s">
        <v>71</v>
      </c>
      <c r="AG396" s="109" t="s">
        <v>71</v>
      </c>
      <c r="AH396" s="109" t="s">
        <v>71</v>
      </c>
      <c r="AI396" s="109" t="s">
        <v>71</v>
      </c>
      <c r="AJ396" s="109" t="s">
        <v>71</v>
      </c>
      <c r="AK396" s="109" t="s">
        <v>71</v>
      </c>
      <c r="AL396" s="110"/>
      <c r="AM396" s="110"/>
      <c r="AN396" s="110"/>
      <c r="AO396" s="112" t="s">
        <v>71</v>
      </c>
      <c r="AP396" s="273" t="s">
        <v>71</v>
      </c>
      <c r="AQ396" s="79"/>
      <c r="AR396" s="79"/>
      <c r="AS396" s="79"/>
      <c r="AT396" s="79"/>
    </row>
    <row r="397" spans="1:46" ht="16.5" x14ac:dyDescent="0.25">
      <c r="A397" s="114"/>
      <c r="B397" s="79"/>
      <c r="C397" s="79"/>
      <c r="D397" s="128"/>
      <c r="E397" s="128"/>
      <c r="F397" s="7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213"/>
      <c r="AA397" s="214"/>
      <c r="AB397" s="214"/>
      <c r="AC397" s="214"/>
      <c r="AD397" s="214"/>
      <c r="AE397" s="214"/>
      <c r="AF397" s="214"/>
      <c r="AG397" s="214"/>
      <c r="AH397" s="214"/>
      <c r="AI397" s="214"/>
      <c r="AJ397" s="214"/>
      <c r="AK397" s="152"/>
      <c r="AL397" s="152"/>
      <c r="AM397" s="152"/>
      <c r="AN397" s="152"/>
      <c r="AO397" s="119"/>
      <c r="AP397" s="277"/>
      <c r="AQ397" s="79"/>
      <c r="AR397" s="79"/>
      <c r="AS397" s="79"/>
      <c r="AT397" s="79"/>
    </row>
    <row r="398" spans="1:46" ht="16.5" x14ac:dyDescent="0.25">
      <c r="A398" s="124" t="s">
        <v>50</v>
      </c>
      <c r="B398" s="125"/>
      <c r="C398" s="125"/>
      <c r="D398" s="299">
        <f t="shared" ref="D398:D406" si="273">D121/$D$131</f>
        <v>3.8338658146964857E-4</v>
      </c>
      <c r="E398" s="299">
        <f t="shared" ref="E398:E406" si="274">E121/$E$131</f>
        <v>6.7658998646820032E-4</v>
      </c>
      <c r="F398" s="299">
        <f t="shared" ref="F398:F406" si="275">F121/$F$131</f>
        <v>5.5084278946788588E-4</v>
      </c>
      <c r="G398" s="299">
        <f t="shared" ref="G398:G406" si="276">G121/$G$131</f>
        <v>4.9833887043189363E-4</v>
      </c>
      <c r="H398" s="299">
        <f t="shared" ref="H398:H406" si="277">H121/$H$131</f>
        <v>4.5389411648829384E-3</v>
      </c>
      <c r="I398" s="299">
        <f t="shared" ref="I398:I406" si="278">I121/$I$131</f>
        <v>2.5789153247194811E-3</v>
      </c>
      <c r="J398" s="299">
        <f t="shared" ref="J398:J406" si="279">J121/$J$131</f>
        <v>2.5881321617165155E-3</v>
      </c>
      <c r="K398" s="299">
        <f t="shared" ref="K398:K406" si="280">K121/$K$131</f>
        <v>6.9410703130422713E-4</v>
      </c>
      <c r="L398" s="299">
        <f t="shared" ref="L398:L406" si="281">L121/$L$131</f>
        <v>1.0052271813429834E-3</v>
      </c>
      <c r="M398" s="299">
        <f t="shared" ref="M398:M406" si="282">M121/$M$131</f>
        <v>8.1812231837684541E-4</v>
      </c>
      <c r="N398" s="299">
        <f t="shared" ref="N398:N406" si="283">N121/$N$131</f>
        <v>1.1807384691004481E-3</v>
      </c>
      <c r="O398" s="299">
        <f t="shared" ref="O398:O406" si="284">O121/$O$131</f>
        <v>1.4879010422500188E-3</v>
      </c>
      <c r="P398" s="299">
        <f t="shared" ref="P398:P406" si="285">P121/$P$131</f>
        <v>2.2041324822045585E-3</v>
      </c>
      <c r="Q398" s="299">
        <f t="shared" ref="Q398:Q406" si="286">Q121/$Q$131</f>
        <v>1.5397595443999157E-3</v>
      </c>
      <c r="R398" s="299">
        <f t="shared" ref="R398:R406" si="287">R121/$R$131</f>
        <v>1.7467248908296944E-3</v>
      </c>
      <c r="S398" s="299">
        <f t="shared" ref="S398:S406" si="288">S121/$S$131</f>
        <v>4.0797824116047144E-3</v>
      </c>
      <c r="T398" s="299">
        <f t="shared" ref="T398:T406" si="289">T121/$T$131</f>
        <v>2.8491228070175439E-3</v>
      </c>
      <c r="U398" s="299">
        <f t="shared" ref="U398:U406" si="290">U121/$U$131</f>
        <v>3.1496062992125984E-3</v>
      </c>
      <c r="V398" s="299">
        <f t="shared" ref="V398:V406" si="291">V121/$V$131</f>
        <v>4.1493775933609959E-3</v>
      </c>
      <c r="W398" s="299">
        <f t="shared" ref="W398:W406" si="292">W121/$W$131</f>
        <v>1.3655872024970737E-3</v>
      </c>
      <c r="X398" s="299">
        <f t="shared" ref="X398:X406" si="293">X121/$X$131</f>
        <v>1.3899613899613899E-3</v>
      </c>
      <c r="Y398" s="299">
        <f t="shared" ref="Y398:Y406" si="294">Y121/$Y$131</f>
        <v>2.4751658361110195E-3</v>
      </c>
      <c r="Z398" s="300">
        <f t="shared" ref="Z398:Z406" si="295">Z121/$Z$131</f>
        <v>2.7941711895548803E-3</v>
      </c>
      <c r="AA398" s="299">
        <f t="shared" ref="AA398:AA406" si="296">AA121/$AA$131</f>
        <v>2.3157894736842107E-3</v>
      </c>
      <c r="AB398" s="299">
        <f t="shared" ref="AB398:AB406" si="297">AB121/$AB$131</f>
        <v>3.842290306378704E-3</v>
      </c>
      <c r="AC398" s="299">
        <f t="shared" ref="AC398:AC406" si="298">AC121/$AC$131</f>
        <v>5.785177090698721E-3</v>
      </c>
      <c r="AD398" s="299">
        <f t="shared" ref="AD398:AD406" si="299">AD121/$AD$131</f>
        <v>1.3079667063020215E-3</v>
      </c>
      <c r="AE398" s="299">
        <f t="shared" ref="AE398:AJ398" si="300">AE121/AE$131</f>
        <v>2.6978417266187052E-3</v>
      </c>
      <c r="AF398" s="301">
        <f t="shared" si="300"/>
        <v>3.0332594235033257E-3</v>
      </c>
      <c r="AG398" s="301">
        <f t="shared" si="300"/>
        <v>2.2352941176470588E-3</v>
      </c>
      <c r="AH398" s="301">
        <f t="shared" si="300"/>
        <v>2.3352742874655223E-3</v>
      </c>
      <c r="AI398" s="301">
        <f t="shared" si="300"/>
        <v>2.4468389310595821E-3</v>
      </c>
      <c r="AJ398" s="301">
        <f t="shared" si="300"/>
        <v>2.1515410736967621E-3</v>
      </c>
      <c r="AK398" s="302">
        <f t="shared" ref="AK398:AP406" si="301">AK121/AK$131</f>
        <v>2.6848249027237353E-3</v>
      </c>
      <c r="AL398" s="302">
        <f t="shared" si="301"/>
        <v>4.5629100596579234E-3</v>
      </c>
      <c r="AM398" s="302">
        <f t="shared" si="301"/>
        <v>0</v>
      </c>
      <c r="AN398" s="302" t="e">
        <f t="shared" si="301"/>
        <v>#DIV/0!</v>
      </c>
      <c r="AO398" s="301">
        <f t="shared" si="301"/>
        <v>2.1173485685080902E-3</v>
      </c>
      <c r="AP398" s="303">
        <f t="shared" si="301"/>
        <v>2.4681022588096675E-3</v>
      </c>
      <c r="AQ398" s="79"/>
      <c r="AR398" s="79"/>
      <c r="AS398" s="79"/>
      <c r="AT398" s="79"/>
    </row>
    <row r="399" spans="1:46" ht="16.5" x14ac:dyDescent="0.25">
      <c r="A399" s="124" t="s">
        <v>51</v>
      </c>
      <c r="B399" s="125"/>
      <c r="C399" s="125"/>
      <c r="D399" s="299">
        <f t="shared" si="273"/>
        <v>1.4057507987220448E-2</v>
      </c>
      <c r="E399" s="299">
        <f t="shared" si="274"/>
        <v>4.2286874154262515E-2</v>
      </c>
      <c r="F399" s="299">
        <f t="shared" si="275"/>
        <v>1.7296463589291617E-2</v>
      </c>
      <c r="G399" s="299">
        <f t="shared" si="276"/>
        <v>1.4784053156146179E-2</v>
      </c>
      <c r="H399" s="299">
        <f t="shared" si="277"/>
        <v>3.6305401748490909E-2</v>
      </c>
      <c r="I399" s="299">
        <f t="shared" si="278"/>
        <v>1.8568912434271185E-2</v>
      </c>
      <c r="J399" s="299">
        <f t="shared" si="279"/>
        <v>2.0068460270084115E-2</v>
      </c>
      <c r="K399" s="299">
        <f t="shared" si="280"/>
        <v>2.4432567501908795E-2</v>
      </c>
      <c r="L399" s="299">
        <f t="shared" si="281"/>
        <v>2.6940088459991959E-2</v>
      </c>
      <c r="M399" s="299">
        <f t="shared" si="282"/>
        <v>2.3434659297505638E-2</v>
      </c>
      <c r="N399" s="299">
        <f t="shared" si="283"/>
        <v>4.2741664039835231E-2</v>
      </c>
      <c r="O399" s="299">
        <f t="shared" si="284"/>
        <v>5.2456732187060401E-2</v>
      </c>
      <c r="P399" s="299">
        <f t="shared" si="285"/>
        <v>5.6918793157606125E-2</v>
      </c>
      <c r="Q399" s="299">
        <f t="shared" si="286"/>
        <v>5.3881037755747728E-2</v>
      </c>
      <c r="R399" s="299">
        <f t="shared" si="287"/>
        <v>4.8637554585152835E-2</v>
      </c>
      <c r="S399" s="299">
        <f t="shared" si="288"/>
        <v>6.6938652160773646E-2</v>
      </c>
      <c r="T399" s="299">
        <f t="shared" si="289"/>
        <v>7.5887719298245615E-2</v>
      </c>
      <c r="U399" s="299">
        <f t="shared" si="290"/>
        <v>5.2125984251968502E-2</v>
      </c>
      <c r="V399" s="299">
        <f t="shared" si="291"/>
        <v>5.2593360995850623E-2</v>
      </c>
      <c r="W399" s="299">
        <f t="shared" si="292"/>
        <v>4.7522434646898169E-2</v>
      </c>
      <c r="X399" s="299">
        <f t="shared" si="293"/>
        <v>5.1949806949806956E-2</v>
      </c>
      <c r="Y399" s="299">
        <f t="shared" si="294"/>
        <v>5.0938912907164777E-2</v>
      </c>
      <c r="Z399" s="300">
        <f t="shared" si="295"/>
        <v>5.7178903160800321E-2</v>
      </c>
      <c r="AA399" s="299">
        <f t="shared" si="296"/>
        <v>4.6575438596491221E-2</v>
      </c>
      <c r="AB399" s="299">
        <f t="shared" si="297"/>
        <v>6.8206931190356604E-2</v>
      </c>
      <c r="AC399" s="299">
        <f t="shared" si="298"/>
        <v>9.1277238542135375E-2</v>
      </c>
      <c r="AD399" s="299">
        <f t="shared" si="299"/>
        <v>4.2342449464922716E-2</v>
      </c>
      <c r="AE399" s="299">
        <f t="shared" ref="AE399:AE406" si="302">AE122/$AE$131</f>
        <v>5.3501199040767382E-2</v>
      </c>
      <c r="AF399" s="301">
        <f t="shared" ref="AF399:AJ406" si="303">AF122/AF$131</f>
        <v>5.9445676274944556E-2</v>
      </c>
      <c r="AG399" s="301">
        <f t="shared" si="303"/>
        <v>4.4065359477124179E-2</v>
      </c>
      <c r="AH399" s="301">
        <f t="shared" si="303"/>
        <v>4.091939932577382E-2</v>
      </c>
      <c r="AI399" s="301">
        <f t="shared" si="303"/>
        <v>4.6012269938650312E-2</v>
      </c>
      <c r="AJ399" s="301">
        <f t="shared" si="303"/>
        <v>4.3213801579423269E-2</v>
      </c>
      <c r="AK399" s="302">
        <f t="shared" si="301"/>
        <v>5.1968871595330736E-2</v>
      </c>
      <c r="AL399" s="302">
        <f t="shared" si="301"/>
        <v>9.4035624707732857E-2</v>
      </c>
      <c r="AM399" s="302">
        <f t="shared" si="301"/>
        <v>5.6128293241695479E-2</v>
      </c>
      <c r="AN399" s="302" t="e">
        <f t="shared" si="301"/>
        <v>#DIV/0!</v>
      </c>
      <c r="AO399" s="301">
        <f t="shared" si="301"/>
        <v>4.2283085853008551E-2</v>
      </c>
      <c r="AP399" s="303">
        <f t="shared" ref="AP399" si="304">AP122/AP$131</f>
        <v>4.1517448800830963E-2</v>
      </c>
      <c r="AQ399" s="79"/>
      <c r="AR399" s="79"/>
      <c r="AS399" s="79"/>
      <c r="AT399" s="79"/>
    </row>
    <row r="400" spans="1:46" ht="16.5" x14ac:dyDescent="0.25">
      <c r="A400" s="124" t="s">
        <v>52</v>
      </c>
      <c r="B400" s="125"/>
      <c r="C400" s="125"/>
      <c r="D400" s="299">
        <f t="shared" si="273"/>
        <v>0.27105431309904154</v>
      </c>
      <c r="E400" s="299">
        <f t="shared" si="274"/>
        <v>0.28755074424898514</v>
      </c>
      <c r="F400" s="299">
        <f t="shared" si="275"/>
        <v>0.3653189379751019</v>
      </c>
      <c r="G400" s="299">
        <f t="shared" si="276"/>
        <v>0.36013289036544849</v>
      </c>
      <c r="H400" s="299">
        <f t="shared" si="277"/>
        <v>0.28529060797755218</v>
      </c>
      <c r="I400" s="299">
        <f t="shared" si="278"/>
        <v>0.33958641212841184</v>
      </c>
      <c r="J400" s="299">
        <f t="shared" si="279"/>
        <v>0.35586817223602091</v>
      </c>
      <c r="K400" s="299">
        <f t="shared" si="280"/>
        <v>0.3526063719025474</v>
      </c>
      <c r="L400" s="299">
        <f t="shared" si="281"/>
        <v>0.36992360273421793</v>
      </c>
      <c r="M400" s="299">
        <f t="shared" si="282"/>
        <v>0.38119954912370013</v>
      </c>
      <c r="N400" s="299">
        <f t="shared" si="283"/>
        <v>0.35996495183548732</v>
      </c>
      <c r="O400" s="299">
        <f t="shared" si="284"/>
        <v>0.33056475503579491</v>
      </c>
      <c r="P400" s="299">
        <f t="shared" si="285"/>
        <v>0.35526995298915509</v>
      </c>
      <c r="Q400" s="299">
        <f t="shared" si="286"/>
        <v>0.32693524572874921</v>
      </c>
      <c r="R400" s="299">
        <f t="shared" si="287"/>
        <v>0.35921397379912662</v>
      </c>
      <c r="S400" s="299">
        <f t="shared" si="288"/>
        <v>0.31429434874584466</v>
      </c>
      <c r="T400" s="299">
        <f t="shared" si="289"/>
        <v>0.40070175438596489</v>
      </c>
      <c r="U400" s="299">
        <f t="shared" si="290"/>
        <v>0.38803149606299214</v>
      </c>
      <c r="V400" s="299">
        <f t="shared" si="291"/>
        <v>0.37570539419087134</v>
      </c>
      <c r="W400" s="299">
        <f t="shared" si="292"/>
        <v>0.39609832227857977</v>
      </c>
      <c r="X400" s="299">
        <f t="shared" si="293"/>
        <v>0.39107142857142857</v>
      </c>
      <c r="Y400" s="299">
        <f t="shared" si="294"/>
        <v>0.39792416091878158</v>
      </c>
      <c r="Z400" s="300">
        <f t="shared" si="295"/>
        <v>0.41360507353750542</v>
      </c>
      <c r="AA400" s="299">
        <f t="shared" si="296"/>
        <v>0.43840350877192985</v>
      </c>
      <c r="AB400" s="299">
        <f t="shared" si="297"/>
        <v>0.39623304871923659</v>
      </c>
      <c r="AC400" s="299">
        <f t="shared" si="298"/>
        <v>0.28456643311692487</v>
      </c>
      <c r="AD400" s="299">
        <f t="shared" si="299"/>
        <v>0.43769322235434005</v>
      </c>
      <c r="AE400" s="299">
        <f t="shared" si="302"/>
        <v>0.42166266986410872</v>
      </c>
      <c r="AF400" s="301">
        <f t="shared" si="303"/>
        <v>0.40381374722838131</v>
      </c>
      <c r="AG400" s="301">
        <f t="shared" si="303"/>
        <v>0.45156862745098042</v>
      </c>
      <c r="AH400" s="301">
        <f t="shared" si="303"/>
        <v>0.4311369904995403</v>
      </c>
      <c r="AI400" s="301">
        <f t="shared" si="303"/>
        <v>0.41262217947384844</v>
      </c>
      <c r="AJ400" s="301">
        <f t="shared" si="303"/>
        <v>0.4350473994714924</v>
      </c>
      <c r="AK400" s="302">
        <f t="shared" si="301"/>
        <v>0.41844357976653695</v>
      </c>
      <c r="AL400" s="302">
        <f t="shared" si="301"/>
        <v>0.30579999716589434</v>
      </c>
      <c r="AM400" s="302">
        <f t="shared" si="301"/>
        <v>0.63382970599465449</v>
      </c>
      <c r="AN400" s="302" t="e">
        <f t="shared" si="301"/>
        <v>#DIV/0!</v>
      </c>
      <c r="AO400" s="301">
        <f t="shared" si="301"/>
        <v>0.41230495903721481</v>
      </c>
      <c r="AP400" s="303">
        <f t="shared" ref="AP400" si="305">AP123/AP$131</f>
        <v>0.41582562051377453</v>
      </c>
      <c r="AQ400" s="79"/>
      <c r="AR400" s="79"/>
      <c r="AS400" s="79"/>
      <c r="AT400" s="79"/>
    </row>
    <row r="401" spans="1:46" ht="16.5" x14ac:dyDescent="0.25">
      <c r="A401" s="124" t="s">
        <v>53</v>
      </c>
      <c r="B401" s="125"/>
      <c r="C401" s="125"/>
      <c r="D401" s="299">
        <f t="shared" si="273"/>
        <v>7.9233226837060709E-3</v>
      </c>
      <c r="E401" s="299">
        <f t="shared" si="274"/>
        <v>1.1502029769959404E-2</v>
      </c>
      <c r="F401" s="299">
        <f t="shared" si="275"/>
        <v>7.1609562630825163E-3</v>
      </c>
      <c r="G401" s="299">
        <f t="shared" si="276"/>
        <v>6.3122923588039871E-3</v>
      </c>
      <c r="H401" s="299">
        <f t="shared" si="277"/>
        <v>2.0426596924322686E-2</v>
      </c>
      <c r="I401" s="299">
        <f t="shared" si="278"/>
        <v>1.2069323719687173E-2</v>
      </c>
      <c r="J401" s="299">
        <f t="shared" si="279"/>
        <v>4.6753355179395125E-3</v>
      </c>
      <c r="K401" s="299">
        <f t="shared" si="280"/>
        <v>4.7199278128687442E-3</v>
      </c>
      <c r="L401" s="299">
        <f t="shared" si="281"/>
        <v>4.1549390162176651E-3</v>
      </c>
      <c r="M401" s="299">
        <f t="shared" si="282"/>
        <v>4.2724165515235259E-3</v>
      </c>
      <c r="N401" s="299">
        <f t="shared" si="283"/>
        <v>6.1441142057263145E-3</v>
      </c>
      <c r="O401" s="299">
        <f t="shared" si="284"/>
        <v>4.5828996190850025E-3</v>
      </c>
      <c r="P401" s="299">
        <f t="shared" si="285"/>
        <v>5.3772314179386573E-3</v>
      </c>
      <c r="Q401" s="299">
        <f t="shared" si="286"/>
        <v>8.605779371440624E-3</v>
      </c>
      <c r="R401" s="299">
        <f t="shared" si="287"/>
        <v>7.676855895196507E-3</v>
      </c>
      <c r="S401" s="299">
        <f t="shared" si="288"/>
        <v>1.0637654880628589E-2</v>
      </c>
      <c r="T401" s="299">
        <f t="shared" si="289"/>
        <v>1.1592982456140349E-2</v>
      </c>
      <c r="U401" s="299">
        <f t="shared" si="290"/>
        <v>6.6929133858267716E-3</v>
      </c>
      <c r="V401" s="299">
        <f t="shared" si="291"/>
        <v>7.6680497925311212E-3</v>
      </c>
      <c r="W401" s="299">
        <f t="shared" si="292"/>
        <v>6.2817011314865393E-3</v>
      </c>
      <c r="X401" s="299">
        <f t="shared" si="293"/>
        <v>6.5733590733590731E-3</v>
      </c>
      <c r="Y401" s="299">
        <f t="shared" si="294"/>
        <v>7.6317613280089767E-3</v>
      </c>
      <c r="Z401" s="300">
        <f t="shared" si="295"/>
        <v>9.1614946275708504E-3</v>
      </c>
      <c r="AA401" s="299">
        <f t="shared" si="296"/>
        <v>7.8140350877192975E-3</v>
      </c>
      <c r="AB401" s="299">
        <f t="shared" si="297"/>
        <v>1.0005022601707684E-2</v>
      </c>
      <c r="AC401" s="299">
        <f t="shared" si="298"/>
        <v>9.7705213087356177E-3</v>
      </c>
      <c r="AD401" s="299">
        <f t="shared" si="299"/>
        <v>5.7847800237812129E-3</v>
      </c>
      <c r="AE401" s="299">
        <f t="shared" si="302"/>
        <v>7.4500399680255801E-3</v>
      </c>
      <c r="AF401" s="301">
        <f t="shared" si="303"/>
        <v>8.2261640798226149E-3</v>
      </c>
      <c r="AG401" s="301">
        <f t="shared" si="303"/>
        <v>1.0078431372549018E-2</v>
      </c>
      <c r="AH401" s="301">
        <f t="shared" si="303"/>
        <v>1.0554704259883542E-2</v>
      </c>
      <c r="AI401" s="301">
        <f t="shared" si="303"/>
        <v>1.2910081106374129E-2</v>
      </c>
      <c r="AJ401" s="301">
        <f t="shared" si="303"/>
        <v>1.4196206517446389E-2</v>
      </c>
      <c r="AK401" s="302">
        <f t="shared" si="301"/>
        <v>1.8093385214007784E-2</v>
      </c>
      <c r="AL401" s="302">
        <f t="shared" si="301"/>
        <v>2.7930110955235298E-2</v>
      </c>
      <c r="AM401" s="302">
        <f t="shared" si="301"/>
        <v>2.0618556701030952E-2</v>
      </c>
      <c r="AN401" s="302" t="e">
        <f t="shared" si="301"/>
        <v>#DIV/0!</v>
      </c>
      <c r="AO401" s="301">
        <f t="shared" si="301"/>
        <v>1.6731921159187497E-2</v>
      </c>
      <c r="AP401" s="303">
        <f t="shared" ref="AP401" si="306">AP124/AP$131</f>
        <v>1.9422352448723312E-2</v>
      </c>
      <c r="AQ401" s="79"/>
      <c r="AR401" s="79"/>
      <c r="AS401" s="79"/>
      <c r="AT401" s="79"/>
    </row>
    <row r="402" spans="1:46" ht="16.5" x14ac:dyDescent="0.25">
      <c r="A402" s="124" t="s">
        <v>54</v>
      </c>
      <c r="B402" s="125"/>
      <c r="C402" s="125"/>
      <c r="D402" s="299">
        <f t="shared" si="273"/>
        <v>4.3450479233226834E-2</v>
      </c>
      <c r="E402" s="299">
        <f t="shared" si="274"/>
        <v>8.0175913396481738E-2</v>
      </c>
      <c r="F402" s="299">
        <f t="shared" si="275"/>
        <v>3.2499724578605269E-2</v>
      </c>
      <c r="G402" s="299">
        <f t="shared" si="276"/>
        <v>2.7574750830564786E-2</v>
      </c>
      <c r="H402" s="299">
        <f t="shared" si="277"/>
        <v>6.0366328863535365E-2</v>
      </c>
      <c r="I402" s="299">
        <f t="shared" si="278"/>
        <v>3.3834337494189709E-2</v>
      </c>
      <c r="J402" s="299">
        <f t="shared" si="279"/>
        <v>3.5378096887979792E-2</v>
      </c>
      <c r="K402" s="299">
        <f t="shared" si="280"/>
        <v>3.7342958284167421E-2</v>
      </c>
      <c r="L402" s="299">
        <f t="shared" si="281"/>
        <v>3.3038466693472726E-2</v>
      </c>
      <c r="M402" s="299">
        <f t="shared" si="282"/>
        <v>2.6270816667878703E-2</v>
      </c>
      <c r="N402" s="299">
        <f t="shared" si="283"/>
        <v>3.4193331231868185E-2</v>
      </c>
      <c r="O402" s="299">
        <f t="shared" si="284"/>
        <v>4.1359127728289542E-2</v>
      </c>
      <c r="P402" s="299">
        <f t="shared" si="285"/>
        <v>4.1005382555409448E-2</v>
      </c>
      <c r="Q402" s="299">
        <f t="shared" si="286"/>
        <v>4.1130563172326516E-2</v>
      </c>
      <c r="R402" s="299">
        <f t="shared" si="287"/>
        <v>3.4934497816593885E-2</v>
      </c>
      <c r="S402" s="299">
        <f t="shared" si="288"/>
        <v>4.6841946207313391E-2</v>
      </c>
      <c r="T402" s="299">
        <f t="shared" si="289"/>
        <v>5.04140350877193E-2</v>
      </c>
      <c r="U402" s="299">
        <f t="shared" si="290"/>
        <v>3.8503937007874016E-2</v>
      </c>
      <c r="V402" s="299">
        <f t="shared" si="291"/>
        <v>4.3236514522821574E-2</v>
      </c>
      <c r="W402" s="299">
        <f t="shared" si="292"/>
        <v>4.088958252048381E-2</v>
      </c>
      <c r="X402" s="299">
        <f t="shared" si="293"/>
        <v>4.3388030888030886E-2</v>
      </c>
      <c r="Y402" s="299">
        <f t="shared" si="294"/>
        <v>4.2242830269628065E-2</v>
      </c>
      <c r="Z402" s="300">
        <f t="shared" si="295"/>
        <v>5.0718440683132526E-2</v>
      </c>
      <c r="AA402" s="299">
        <f t="shared" si="296"/>
        <v>3.9235087719298248E-2</v>
      </c>
      <c r="AB402" s="299">
        <f t="shared" si="297"/>
        <v>5.0979407332998494E-2</v>
      </c>
      <c r="AC402" s="299">
        <f t="shared" si="298"/>
        <v>6.7108054252105157E-2</v>
      </c>
      <c r="AD402" s="299">
        <f t="shared" si="299"/>
        <v>4.3995243757431628E-2</v>
      </c>
      <c r="AE402" s="299">
        <f t="shared" si="302"/>
        <v>5.2757793764988008E-2</v>
      </c>
      <c r="AF402" s="301">
        <f t="shared" si="303"/>
        <v>5.9388026607538794E-2</v>
      </c>
      <c r="AG402" s="301">
        <f t="shared" si="303"/>
        <v>4.7901960784313725E-2</v>
      </c>
      <c r="AH402" s="301">
        <f t="shared" si="303"/>
        <v>4.6644192460925528E-2</v>
      </c>
      <c r="AI402" s="301">
        <f t="shared" si="303"/>
        <v>5.2777633357595923E-2</v>
      </c>
      <c r="AJ402" s="301">
        <f t="shared" si="303"/>
        <v>5.0740383251830938E-2</v>
      </c>
      <c r="AK402" s="302">
        <f t="shared" si="301"/>
        <v>6.7151750972762658E-2</v>
      </c>
      <c r="AL402" s="302">
        <f t="shared" si="301"/>
        <v>8.2600008502316871E-2</v>
      </c>
      <c r="AM402" s="302">
        <f t="shared" si="301"/>
        <v>2.5582283314241817E-2</v>
      </c>
      <c r="AN402" s="302" t="e">
        <f t="shared" si="301"/>
        <v>#DIV/0!</v>
      </c>
      <c r="AO402" s="301">
        <f t="shared" si="301"/>
        <v>5.5708170957643896E-2</v>
      </c>
      <c r="AP402" s="303">
        <f t="shared" ref="AP402" si="307">AP125/AP$131</f>
        <v>5.6846968358060863E-2</v>
      </c>
      <c r="AQ402" s="79"/>
      <c r="AR402" s="79"/>
      <c r="AS402" s="79"/>
      <c r="AT402" s="79"/>
    </row>
    <row r="403" spans="1:46" ht="16.5" x14ac:dyDescent="0.25">
      <c r="A403" s="124" t="s">
        <v>55</v>
      </c>
      <c r="B403" s="125"/>
      <c r="C403" s="125"/>
      <c r="D403" s="299">
        <f t="shared" si="273"/>
        <v>0.26504792332268373</v>
      </c>
      <c r="E403" s="299">
        <f t="shared" si="274"/>
        <v>0.36941813261163736</v>
      </c>
      <c r="F403" s="299">
        <f t="shared" si="275"/>
        <v>0.24831992949212295</v>
      </c>
      <c r="G403" s="299">
        <f t="shared" si="276"/>
        <v>0.22192691029900333</v>
      </c>
      <c r="H403" s="299">
        <f t="shared" si="277"/>
        <v>0.25762394600112476</v>
      </c>
      <c r="I403" s="299">
        <f t="shared" si="278"/>
        <v>0.20096228614860454</v>
      </c>
      <c r="J403" s="299">
        <f t="shared" si="279"/>
        <v>0.18075181064891152</v>
      </c>
      <c r="K403" s="299">
        <f t="shared" si="280"/>
        <v>0.20628860970361629</v>
      </c>
      <c r="L403" s="299">
        <f t="shared" si="281"/>
        <v>0.25063664388151724</v>
      </c>
      <c r="M403" s="299">
        <f t="shared" si="282"/>
        <v>0.21452985237437278</v>
      </c>
      <c r="N403" s="299">
        <f t="shared" si="283"/>
        <v>0.20302290418921734</v>
      </c>
      <c r="O403" s="299">
        <f t="shared" si="284"/>
        <v>0.2124471964676736</v>
      </c>
      <c r="P403" s="299">
        <f t="shared" si="285"/>
        <v>0.20044828008454502</v>
      </c>
      <c r="Q403" s="299">
        <f t="shared" si="286"/>
        <v>0.23402235815228856</v>
      </c>
      <c r="R403" s="299">
        <f t="shared" si="287"/>
        <v>0.24512663755458514</v>
      </c>
      <c r="S403" s="299">
        <f t="shared" si="288"/>
        <v>0.24403142943487457</v>
      </c>
      <c r="T403" s="299">
        <f t="shared" si="289"/>
        <v>0.20912280701754385</v>
      </c>
      <c r="U403" s="299">
        <f t="shared" si="290"/>
        <v>0.2263779527559055</v>
      </c>
      <c r="V403" s="299">
        <f t="shared" si="291"/>
        <v>0.23817427385892115</v>
      </c>
      <c r="W403" s="299">
        <f t="shared" si="292"/>
        <v>0.21420210690596958</v>
      </c>
      <c r="X403" s="299">
        <f t="shared" si="293"/>
        <v>0.21138996138996138</v>
      </c>
      <c r="Y403" s="299">
        <f t="shared" si="294"/>
        <v>0.20865647998415895</v>
      </c>
      <c r="Z403" s="300">
        <f t="shared" si="295"/>
        <v>0.25443892195795198</v>
      </c>
      <c r="AA403" s="299">
        <f t="shared" si="296"/>
        <v>0.19524210526315788</v>
      </c>
      <c r="AB403" s="299">
        <f t="shared" si="297"/>
        <v>0.24402812656956305</v>
      </c>
      <c r="AC403" s="299">
        <f t="shared" si="298"/>
        <v>0.29812945940734076</v>
      </c>
      <c r="AD403" s="299">
        <f t="shared" si="299"/>
        <v>0.20395362663495839</v>
      </c>
      <c r="AE403" s="299">
        <f t="shared" si="302"/>
        <v>0.22517985611510791</v>
      </c>
      <c r="AF403" s="301">
        <f t="shared" si="303"/>
        <v>0.24610199556541018</v>
      </c>
      <c r="AG403" s="301">
        <f t="shared" si="303"/>
        <v>0.2104248366013072</v>
      </c>
      <c r="AH403" s="301">
        <f t="shared" si="303"/>
        <v>0.24030033711308613</v>
      </c>
      <c r="AI403" s="301">
        <f t="shared" si="303"/>
        <v>0.23461058542164917</v>
      </c>
      <c r="AJ403" s="301">
        <f t="shared" si="303"/>
        <v>0.22080209329240674</v>
      </c>
      <c r="AK403" s="302">
        <f t="shared" si="301"/>
        <v>0.27035019455252918</v>
      </c>
      <c r="AL403" s="302">
        <f t="shared" si="301"/>
        <v>0.357097309016707</v>
      </c>
      <c r="AM403" s="302">
        <f t="shared" si="301"/>
        <v>0.11454753722794961</v>
      </c>
      <c r="AN403" s="302" t="e">
        <f t="shared" si="301"/>
        <v>#DIV/0!</v>
      </c>
      <c r="AO403" s="301">
        <f t="shared" si="301"/>
        <v>0.24603833739462691</v>
      </c>
      <c r="AP403" s="303">
        <f t="shared" ref="AP403" si="308">AP126/AP$131</f>
        <v>0.22495697874517465</v>
      </c>
      <c r="AQ403" s="79"/>
      <c r="AR403" s="79"/>
      <c r="AS403" s="79"/>
      <c r="AT403" s="79"/>
    </row>
    <row r="404" spans="1:46" ht="16.5" x14ac:dyDescent="0.25">
      <c r="A404" s="124" t="s">
        <v>56</v>
      </c>
      <c r="B404" s="125"/>
      <c r="C404" s="125"/>
      <c r="D404" s="299">
        <f t="shared" si="273"/>
        <v>1.3674121405750798E-2</v>
      </c>
      <c r="E404" s="299">
        <f t="shared" si="274"/>
        <v>1.6576454668470908E-2</v>
      </c>
      <c r="F404" s="299">
        <f t="shared" si="275"/>
        <v>7.6016304946568249E-3</v>
      </c>
      <c r="G404" s="299">
        <f t="shared" si="276"/>
        <v>7.3920265780730897E-3</v>
      </c>
      <c r="H404" s="299">
        <f t="shared" si="277"/>
        <v>6.8088656414408951E-3</v>
      </c>
      <c r="I404" s="299">
        <f t="shared" si="278"/>
        <v>6.6020232312818715E-3</v>
      </c>
      <c r="J404" s="299">
        <f t="shared" si="279"/>
        <v>6.8147189580680841E-3</v>
      </c>
      <c r="K404" s="299">
        <f t="shared" si="280"/>
        <v>6.7467203442770881E-3</v>
      </c>
      <c r="L404" s="299">
        <f t="shared" si="281"/>
        <v>7.6397265782066747E-3</v>
      </c>
      <c r="M404" s="299">
        <f t="shared" si="282"/>
        <v>1.2135481055923207E-2</v>
      </c>
      <c r="N404" s="299">
        <f t="shared" si="283"/>
        <v>1.2288228411452629E-2</v>
      </c>
      <c r="O404" s="299">
        <f t="shared" si="284"/>
        <v>1.0943471063510152E-2</v>
      </c>
      <c r="P404" s="299">
        <f t="shared" si="285"/>
        <v>1.7260380452432798E-2</v>
      </c>
      <c r="Q404" s="299">
        <f t="shared" si="286"/>
        <v>1.2128242986711665E-2</v>
      </c>
      <c r="R404" s="299">
        <f t="shared" si="287"/>
        <v>1.0480349344978166E-2</v>
      </c>
      <c r="S404" s="299">
        <f t="shared" si="288"/>
        <v>8.7035358114233904E-3</v>
      </c>
      <c r="T404" s="299">
        <f t="shared" si="289"/>
        <v>1.8414035087719296E-2</v>
      </c>
      <c r="U404" s="299">
        <f t="shared" si="290"/>
        <v>1.7637795275590552E-2</v>
      </c>
      <c r="V404" s="299">
        <f t="shared" si="291"/>
        <v>2.0460580912863072E-2</v>
      </c>
      <c r="W404" s="299">
        <f t="shared" si="292"/>
        <v>1.6387046429964885E-2</v>
      </c>
      <c r="X404" s="299">
        <f t="shared" si="293"/>
        <v>1.6698841698841699E-2</v>
      </c>
      <c r="Y404" s="299">
        <f t="shared" si="294"/>
        <v>2.2565261872545463E-2</v>
      </c>
      <c r="Z404" s="300">
        <f t="shared" si="295"/>
        <v>2.4724181434849245E-2</v>
      </c>
      <c r="AA404" s="299">
        <f t="shared" si="296"/>
        <v>2.1543859649122806E-2</v>
      </c>
      <c r="AB404" s="299">
        <f t="shared" si="297"/>
        <v>2.8201908588648919E-2</v>
      </c>
      <c r="AC404" s="299">
        <f t="shared" si="298"/>
        <v>3.9853442180368966E-2</v>
      </c>
      <c r="AD404" s="299">
        <f t="shared" si="299"/>
        <v>2.9250891795481571E-2</v>
      </c>
      <c r="AE404" s="299">
        <f t="shared" si="302"/>
        <v>1.8521183053557152E-2</v>
      </c>
      <c r="AF404" s="301">
        <f t="shared" si="303"/>
        <v>1.7756097560975605E-2</v>
      </c>
      <c r="AG404" s="301">
        <f t="shared" si="303"/>
        <v>1.5098039215686275E-2</v>
      </c>
      <c r="AH404" s="301">
        <f t="shared" si="303"/>
        <v>1.7431811216671773E-2</v>
      </c>
      <c r="AI404" s="301">
        <f t="shared" si="303"/>
        <v>1.9808672143079964E-2</v>
      </c>
      <c r="AJ404" s="301">
        <f t="shared" si="303"/>
        <v>1.8371202590998292E-2</v>
      </c>
      <c r="AK404" s="302">
        <f t="shared" si="301"/>
        <v>1.5159533073929962E-2</v>
      </c>
      <c r="AL404" s="302">
        <f t="shared" si="301"/>
        <v>1.7217191684734089E-2</v>
      </c>
      <c r="AM404" s="302">
        <f t="shared" si="301"/>
        <v>5.7273768613974804E-3</v>
      </c>
      <c r="AN404" s="302" t="e">
        <f t="shared" si="301"/>
        <v>#DIV/0!</v>
      </c>
      <c r="AO404" s="301">
        <f t="shared" si="301"/>
        <v>1.4000054759014701E-2</v>
      </c>
      <c r="AP404" s="303">
        <f t="shared" ref="AP404" si="309">AP127/AP$131</f>
        <v>1.6433344185541755E-2</v>
      </c>
      <c r="AQ404" s="79"/>
      <c r="AR404" s="79"/>
      <c r="AS404" s="79"/>
      <c r="AT404" s="79"/>
    </row>
    <row r="405" spans="1:46" ht="16.5" x14ac:dyDescent="0.25">
      <c r="A405" s="124" t="s">
        <v>57</v>
      </c>
      <c r="B405" s="125"/>
      <c r="C405" s="125"/>
      <c r="D405" s="299">
        <f t="shared" si="273"/>
        <v>5.5591054313099041E-2</v>
      </c>
      <c r="E405" s="299">
        <f t="shared" si="274"/>
        <v>5.5142083897158321E-2</v>
      </c>
      <c r="F405" s="299">
        <f t="shared" si="275"/>
        <v>4.957585105210973E-2</v>
      </c>
      <c r="G405" s="299">
        <f t="shared" si="276"/>
        <v>5.9468438538205978E-2</v>
      </c>
      <c r="H405" s="299">
        <f t="shared" si="277"/>
        <v>6.3783016825400995E-2</v>
      </c>
      <c r="I405" s="299">
        <f t="shared" si="278"/>
        <v>4.7965555594296598E-2</v>
      </c>
      <c r="J405" s="299">
        <f t="shared" si="279"/>
        <v>4.0596105278537284E-2</v>
      </c>
      <c r="K405" s="299">
        <f t="shared" si="280"/>
        <v>5.1363920316512809E-2</v>
      </c>
      <c r="L405" s="299">
        <f t="shared" si="281"/>
        <v>4.8988071304114728E-2</v>
      </c>
      <c r="M405" s="299">
        <f t="shared" si="282"/>
        <v>4.1360628317940518E-2</v>
      </c>
      <c r="N405" s="299">
        <f t="shared" si="283"/>
        <v>4.4611611841578018E-2</v>
      </c>
      <c r="O405" s="299">
        <f t="shared" si="284"/>
        <v>4.9682331072367684E-2</v>
      </c>
      <c r="P405" s="299">
        <f t="shared" si="285"/>
        <v>4.4561808879353036E-2</v>
      </c>
      <c r="Q405" s="299">
        <f t="shared" si="286"/>
        <v>5.0885889052942418E-2</v>
      </c>
      <c r="R405" s="299">
        <f t="shared" si="287"/>
        <v>4.2183406113537117E-2</v>
      </c>
      <c r="S405" s="299">
        <f t="shared" si="288"/>
        <v>4.9108491991538231E-2</v>
      </c>
      <c r="T405" s="299">
        <f t="shared" si="289"/>
        <v>3.5649122807017541E-2</v>
      </c>
      <c r="U405" s="299">
        <f t="shared" si="290"/>
        <v>4.4724409448818898E-2</v>
      </c>
      <c r="V405" s="299">
        <f t="shared" si="291"/>
        <v>4.43402489626556E-2</v>
      </c>
      <c r="W405" s="299">
        <f t="shared" si="292"/>
        <v>5.3452984783456885E-2</v>
      </c>
      <c r="X405" s="299">
        <f t="shared" si="293"/>
        <v>5.2393822393822391E-2</v>
      </c>
      <c r="Y405" s="299">
        <f t="shared" si="294"/>
        <v>4.7729447873007494E-2</v>
      </c>
      <c r="Z405" s="300">
        <f t="shared" si="295"/>
        <v>5.0803112537361458E-2</v>
      </c>
      <c r="AA405" s="299">
        <f t="shared" si="296"/>
        <v>4.5501754385964911E-2</v>
      </c>
      <c r="AB405" s="299">
        <f t="shared" si="297"/>
        <v>4.8829733802109497E-2</v>
      </c>
      <c r="AC405" s="299">
        <f t="shared" si="298"/>
        <v>5.682329497975188E-2</v>
      </c>
      <c r="AD405" s="299">
        <f t="shared" si="299"/>
        <v>4.7800237812128415E-2</v>
      </c>
      <c r="AE405" s="299">
        <f t="shared" si="302"/>
        <v>5.0479616306954439E-2</v>
      </c>
      <c r="AF405" s="301">
        <f t="shared" si="303"/>
        <v>5.3853658536585358E-2</v>
      </c>
      <c r="AG405" s="301">
        <f t="shared" si="303"/>
        <v>4.0980392156862742E-2</v>
      </c>
      <c r="AH405" s="301">
        <f t="shared" si="303"/>
        <v>4.6043518234753299E-2</v>
      </c>
      <c r="AI405" s="301">
        <f t="shared" si="303"/>
        <v>4.9703649786835814E-2</v>
      </c>
      <c r="AJ405" s="301">
        <f t="shared" si="303"/>
        <v>4.5988999845991738E-2</v>
      </c>
      <c r="AK405" s="302">
        <f t="shared" si="301"/>
        <v>5.509727626459144E-2</v>
      </c>
      <c r="AL405" s="302">
        <f t="shared" si="301"/>
        <v>5.9742946619620513E-2</v>
      </c>
      <c r="AM405" s="302">
        <f t="shared" si="301"/>
        <v>2.3291332569683174E-2</v>
      </c>
      <c r="AN405" s="302" t="e">
        <f t="shared" si="301"/>
        <v>#DIV/0!</v>
      </c>
      <c r="AO405" s="301">
        <f t="shared" si="301"/>
        <v>4.9322661409801252E-2</v>
      </c>
      <c r="AP405" s="303">
        <f t="shared" ref="AP405" si="310">AP128/AP$131</f>
        <v>5.0754228485496794E-2</v>
      </c>
      <c r="AQ405" s="79"/>
      <c r="AR405" s="79"/>
      <c r="AS405" s="79"/>
      <c r="AT405" s="79"/>
    </row>
    <row r="406" spans="1:46" ht="16.5" x14ac:dyDescent="0.25">
      <c r="A406" s="124" t="s">
        <v>58</v>
      </c>
      <c r="B406" s="125"/>
      <c r="C406" s="125"/>
      <c r="D406" s="299">
        <f t="shared" si="273"/>
        <v>0.32881789137380191</v>
      </c>
      <c r="E406" s="299">
        <f t="shared" si="274"/>
        <v>0.13667117726657646</v>
      </c>
      <c r="F406" s="299">
        <f t="shared" si="275"/>
        <v>0.27167566376556129</v>
      </c>
      <c r="G406" s="299">
        <f t="shared" si="276"/>
        <v>0.30191029900332228</v>
      </c>
      <c r="H406" s="299">
        <f t="shared" si="277"/>
        <v>0.26485629485324919</v>
      </c>
      <c r="I406" s="299">
        <f t="shared" si="278"/>
        <v>0.33783223392453765</v>
      </c>
      <c r="J406" s="299">
        <f t="shared" si="279"/>
        <v>0.3532591680407422</v>
      </c>
      <c r="K406" s="299">
        <f t="shared" si="280"/>
        <v>0.31580481710279729</v>
      </c>
      <c r="L406" s="299">
        <f t="shared" si="281"/>
        <v>0.25767323415091808</v>
      </c>
      <c r="M406" s="299">
        <f t="shared" si="282"/>
        <v>0.29597847429277874</v>
      </c>
      <c r="N406" s="299">
        <f t="shared" si="283"/>
        <v>0.29585245577573449</v>
      </c>
      <c r="O406" s="299">
        <f t="shared" si="284"/>
        <v>0.29647558578396871</v>
      </c>
      <c r="P406" s="299">
        <f t="shared" si="285"/>
        <v>0.27695403798135543</v>
      </c>
      <c r="Q406" s="299">
        <f t="shared" si="286"/>
        <v>0.27087112423539339</v>
      </c>
      <c r="R406" s="299">
        <f t="shared" si="287"/>
        <v>0.25</v>
      </c>
      <c r="S406" s="299">
        <f t="shared" si="288"/>
        <v>0.25536415835599879</v>
      </c>
      <c r="T406" s="299">
        <f t="shared" si="289"/>
        <v>0.19536842105263158</v>
      </c>
      <c r="U406" s="299">
        <f t="shared" si="290"/>
        <v>0.22275590551181101</v>
      </c>
      <c r="V406" s="299">
        <f t="shared" si="291"/>
        <v>0.21367219917012448</v>
      </c>
      <c r="W406" s="299">
        <f t="shared" si="292"/>
        <v>0.2238002341006633</v>
      </c>
      <c r="X406" s="299">
        <f t="shared" si="293"/>
        <v>0.22514478764478765</v>
      </c>
      <c r="Y406" s="299">
        <f t="shared" si="294"/>
        <v>0.21983597901059371</v>
      </c>
      <c r="Z406" s="300">
        <f t="shared" si="295"/>
        <v>0.13657570087127338</v>
      </c>
      <c r="AA406" s="299">
        <f t="shared" si="296"/>
        <v>0.20336842105263159</v>
      </c>
      <c r="AB406" s="299">
        <f t="shared" si="297"/>
        <v>0.14967353088900051</v>
      </c>
      <c r="AC406" s="299">
        <f t="shared" si="298"/>
        <v>0.14668637912193869</v>
      </c>
      <c r="AD406" s="299">
        <f t="shared" si="299"/>
        <v>0.187871581450654</v>
      </c>
      <c r="AE406" s="299">
        <f t="shared" si="302"/>
        <v>0.16774980015987212</v>
      </c>
      <c r="AF406" s="301">
        <f t="shared" si="303"/>
        <v>0.14838137472283811</v>
      </c>
      <c r="AG406" s="301">
        <f t="shared" si="303"/>
        <v>0.17764705882352941</v>
      </c>
      <c r="AH406" s="301">
        <f t="shared" si="303"/>
        <v>0.1646337726019001</v>
      </c>
      <c r="AI406" s="301">
        <f t="shared" si="303"/>
        <v>0.16910808984090672</v>
      </c>
      <c r="AJ406" s="301">
        <f t="shared" si="303"/>
        <v>0.16948837237671333</v>
      </c>
      <c r="AK406" s="302">
        <f t="shared" si="301"/>
        <v>0.10105058365758755</v>
      </c>
      <c r="AL406" s="302">
        <f t="shared" si="301"/>
        <v>5.1013901288101002E-2</v>
      </c>
      <c r="AM406" s="302">
        <f t="shared" si="301"/>
        <v>0.1202749140893471</v>
      </c>
      <c r="AN406" s="302" t="e">
        <f t="shared" si="301"/>
        <v>#DIV/0!</v>
      </c>
      <c r="AO406" s="301">
        <f t="shared" si="301"/>
        <v>0.16149346086099423</v>
      </c>
      <c r="AP406" s="303">
        <f t="shared" ref="AP406" si="311">AP129/AP$131</f>
        <v>0.1717749562035874</v>
      </c>
      <c r="AQ406" s="79"/>
      <c r="AR406" s="79"/>
      <c r="AS406" s="79"/>
      <c r="AT406" s="79"/>
    </row>
    <row r="407" spans="1:46" ht="16.5" x14ac:dyDescent="0.25">
      <c r="A407" s="115"/>
      <c r="B407" s="79"/>
      <c r="C407" s="79"/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7"/>
      <c r="S407" s="217"/>
      <c r="T407" s="217"/>
      <c r="U407" s="217"/>
      <c r="V407" s="217"/>
      <c r="W407" s="217"/>
      <c r="X407" s="217"/>
      <c r="Y407" s="217"/>
      <c r="Z407" s="218"/>
      <c r="AA407" s="107"/>
      <c r="AB407" s="107"/>
      <c r="AC407" s="107"/>
      <c r="AD407" s="107"/>
      <c r="AE407" s="107"/>
      <c r="AF407" s="214"/>
      <c r="AG407" s="214"/>
      <c r="AH407" s="215"/>
      <c r="AI407" s="215"/>
      <c r="AJ407" s="215"/>
      <c r="AK407" s="311"/>
      <c r="AL407" s="311"/>
      <c r="AM407" s="311"/>
      <c r="AN407" s="311"/>
      <c r="AO407" s="215"/>
      <c r="AP407" s="277"/>
      <c r="AQ407" s="79"/>
      <c r="AR407" s="79"/>
      <c r="AS407" s="79"/>
      <c r="AT407" s="79"/>
    </row>
    <row r="408" spans="1:46" ht="16.5" x14ac:dyDescent="0.25">
      <c r="A408" s="219" t="s">
        <v>60</v>
      </c>
      <c r="B408" s="220"/>
      <c r="C408" s="220"/>
      <c r="D408" s="306">
        <f t="shared" ref="D408:AA408" si="312">SUM(D398:D406)</f>
        <v>0.99999999999999989</v>
      </c>
      <c r="E408" s="306">
        <f t="shared" si="312"/>
        <v>1</v>
      </c>
      <c r="F408" s="306">
        <f t="shared" si="312"/>
        <v>0.99999999999999989</v>
      </c>
      <c r="G408" s="306">
        <f t="shared" si="312"/>
        <v>1</v>
      </c>
      <c r="H408" s="306">
        <f t="shared" si="312"/>
        <v>1</v>
      </c>
      <c r="I408" s="306">
        <f t="shared" si="312"/>
        <v>1</v>
      </c>
      <c r="J408" s="306">
        <f t="shared" si="312"/>
        <v>0.99999999999999989</v>
      </c>
      <c r="K408" s="306">
        <f t="shared" si="312"/>
        <v>1</v>
      </c>
      <c r="L408" s="306">
        <f t="shared" si="312"/>
        <v>1</v>
      </c>
      <c r="M408" s="306">
        <f t="shared" si="312"/>
        <v>1.0000000000000002</v>
      </c>
      <c r="N408" s="306">
        <f t="shared" si="312"/>
        <v>1</v>
      </c>
      <c r="O408" s="306">
        <f t="shared" si="312"/>
        <v>0.99999999999999989</v>
      </c>
      <c r="P408" s="306">
        <f t="shared" si="312"/>
        <v>1</v>
      </c>
      <c r="Q408" s="306">
        <f t="shared" si="312"/>
        <v>1</v>
      </c>
      <c r="R408" s="306">
        <f t="shared" si="312"/>
        <v>0.99999999999999989</v>
      </c>
      <c r="S408" s="306">
        <f t="shared" si="312"/>
        <v>1</v>
      </c>
      <c r="T408" s="306">
        <f t="shared" si="312"/>
        <v>1</v>
      </c>
      <c r="U408" s="306">
        <f t="shared" si="312"/>
        <v>1</v>
      </c>
      <c r="V408" s="306">
        <f t="shared" si="312"/>
        <v>1</v>
      </c>
      <c r="W408" s="306">
        <f t="shared" si="312"/>
        <v>1</v>
      </c>
      <c r="X408" s="306">
        <f t="shared" si="312"/>
        <v>1</v>
      </c>
      <c r="Y408" s="306">
        <f t="shared" si="312"/>
        <v>1</v>
      </c>
      <c r="Z408" s="307">
        <f t="shared" si="312"/>
        <v>1</v>
      </c>
      <c r="AA408" s="306">
        <f t="shared" si="312"/>
        <v>1</v>
      </c>
      <c r="AB408" s="306">
        <f t="shared" ref="AB408:AI408" si="313">SUM(AB398:AB406)</f>
        <v>1.0000000000000002</v>
      </c>
      <c r="AC408" s="306">
        <f t="shared" si="313"/>
        <v>1</v>
      </c>
      <c r="AD408" s="306">
        <f t="shared" si="313"/>
        <v>0.99999999999999989</v>
      </c>
      <c r="AE408" s="306">
        <f t="shared" si="313"/>
        <v>1</v>
      </c>
      <c r="AF408" s="308">
        <f t="shared" si="313"/>
        <v>0.99999999999999989</v>
      </c>
      <c r="AG408" s="308">
        <f t="shared" si="313"/>
        <v>1.0000000000000002</v>
      </c>
      <c r="AH408" s="308">
        <f t="shared" si="313"/>
        <v>1</v>
      </c>
      <c r="AI408" s="308">
        <f t="shared" si="313"/>
        <v>1</v>
      </c>
      <c r="AJ408" s="308">
        <f>SUM(AJ398:AJ406)</f>
        <v>0.99999999999999989</v>
      </c>
      <c r="AK408" s="309">
        <f>SUM(AK398:AK406)</f>
        <v>1</v>
      </c>
      <c r="AL408" s="309">
        <f t="shared" ref="AL408:AP408" si="314">SUM(AL398:AL406)</f>
        <v>1</v>
      </c>
      <c r="AM408" s="309">
        <f t="shared" si="314"/>
        <v>1</v>
      </c>
      <c r="AN408" s="309" t="e">
        <f t="shared" si="314"/>
        <v>#DIV/0!</v>
      </c>
      <c r="AO408" s="308">
        <f t="shared" si="314"/>
        <v>0.99999999999999989</v>
      </c>
      <c r="AP408" s="310">
        <f t="shared" si="314"/>
        <v>1</v>
      </c>
      <c r="AQ408" s="79"/>
      <c r="AR408" s="79"/>
      <c r="AS408" s="79"/>
      <c r="AT408" s="79"/>
    </row>
    <row r="409" spans="1:46" x14ac:dyDescent="0.2">
      <c r="AE409" s="46"/>
      <c r="AL409" s="74"/>
      <c r="AM409" s="66"/>
    </row>
    <row r="410" spans="1:46" x14ac:dyDescent="0.2">
      <c r="AE410" s="46"/>
      <c r="AL410" s="74"/>
      <c r="AM410" s="66"/>
    </row>
    <row r="411" spans="1:46" x14ac:dyDescent="0.2">
      <c r="AE411" s="46"/>
      <c r="AL411" s="74"/>
    </row>
    <row r="412" spans="1:46" x14ac:dyDescent="0.2">
      <c r="AE412" s="46"/>
      <c r="AL412" s="74"/>
    </row>
    <row r="413" spans="1:46" x14ac:dyDescent="0.2">
      <c r="AE413" s="46"/>
      <c r="AL413" s="74"/>
    </row>
    <row r="414" spans="1:46" x14ac:dyDescent="0.2">
      <c r="AE414" s="46"/>
      <c r="AL414" s="74"/>
    </row>
    <row r="415" spans="1:46" x14ac:dyDescent="0.2">
      <c r="AE415" s="46"/>
      <c r="AL415" s="74"/>
    </row>
    <row r="416" spans="1:46" x14ac:dyDescent="0.2">
      <c r="AE416" s="46"/>
      <c r="AL416" s="74"/>
    </row>
    <row r="417" spans="31:38" x14ac:dyDescent="0.2">
      <c r="AE417" s="46"/>
      <c r="AL417" s="74"/>
    </row>
    <row r="418" spans="31:38" x14ac:dyDescent="0.2">
      <c r="AE418" s="46"/>
      <c r="AL418" s="74"/>
    </row>
    <row r="419" spans="31:38" x14ac:dyDescent="0.2">
      <c r="AE419" s="46"/>
    </row>
    <row r="420" spans="31:38" x14ac:dyDescent="0.2">
      <c r="AE420" s="46"/>
    </row>
    <row r="421" spans="31:38" x14ac:dyDescent="0.2">
      <c r="AE421" s="46"/>
    </row>
    <row r="422" spans="31:38" x14ac:dyDescent="0.2">
      <c r="AE422" s="46"/>
    </row>
    <row r="423" spans="31:38" x14ac:dyDescent="0.2">
      <c r="AE423" s="46"/>
    </row>
    <row r="424" spans="31:38" x14ac:dyDescent="0.2">
      <c r="AE424" s="46"/>
    </row>
    <row r="425" spans="31:38" x14ac:dyDescent="0.2">
      <c r="AE425" s="46"/>
    </row>
    <row r="426" spans="31:38" x14ac:dyDescent="0.2">
      <c r="AE426" s="46"/>
    </row>
    <row r="427" spans="31:38" x14ac:dyDescent="0.2">
      <c r="AE427" s="46"/>
    </row>
    <row r="428" spans="31:38" x14ac:dyDescent="0.2">
      <c r="AE428" s="46"/>
    </row>
    <row r="429" spans="31:38" x14ac:dyDescent="0.2">
      <c r="AE429" s="46"/>
    </row>
    <row r="430" spans="31:38" x14ac:dyDescent="0.2">
      <c r="AE430" s="46"/>
    </row>
    <row r="431" spans="31:38" x14ac:dyDescent="0.2">
      <c r="AE431" s="46"/>
    </row>
    <row r="432" spans="31:38" x14ac:dyDescent="0.2">
      <c r="AE432" s="46"/>
    </row>
    <row r="433" spans="31:31" x14ac:dyDescent="0.2">
      <c r="AE433" s="46"/>
    </row>
    <row r="434" spans="31:31" x14ac:dyDescent="0.2">
      <c r="AE434" s="46"/>
    </row>
    <row r="435" spans="31:31" x14ac:dyDescent="0.2">
      <c r="AE435" s="46"/>
    </row>
    <row r="436" spans="31:31" x14ac:dyDescent="0.2">
      <c r="AE436" s="46"/>
    </row>
    <row r="437" spans="31:31" x14ac:dyDescent="0.2">
      <c r="AE437" s="46"/>
    </row>
    <row r="438" spans="31:31" x14ac:dyDescent="0.2">
      <c r="AE438" s="46"/>
    </row>
    <row r="439" spans="31:31" x14ac:dyDescent="0.2">
      <c r="AE439" s="46"/>
    </row>
    <row r="440" spans="31:31" x14ac:dyDescent="0.2">
      <c r="AE440" s="46"/>
    </row>
    <row r="441" spans="31:31" x14ac:dyDescent="0.2">
      <c r="AE441" s="46"/>
    </row>
    <row r="442" spans="31:31" x14ac:dyDescent="0.2">
      <c r="AE442" s="46"/>
    </row>
    <row r="443" spans="31:31" x14ac:dyDescent="0.2">
      <c r="AE443" s="46"/>
    </row>
    <row r="444" spans="31:31" x14ac:dyDescent="0.2">
      <c r="AE444" s="46"/>
    </row>
    <row r="445" spans="31:31" x14ac:dyDescent="0.2">
      <c r="AE445" s="46"/>
    </row>
    <row r="446" spans="31:31" x14ac:dyDescent="0.2">
      <c r="AE446" s="46"/>
    </row>
    <row r="447" spans="31:31" x14ac:dyDescent="0.2">
      <c r="AE447" s="46"/>
    </row>
    <row r="448" spans="31:31" x14ac:dyDescent="0.2">
      <c r="AE448" s="46"/>
    </row>
    <row r="449" spans="31:31" x14ac:dyDescent="0.2">
      <c r="AE449" s="46"/>
    </row>
    <row r="450" spans="31:31" x14ac:dyDescent="0.2">
      <c r="AE450" s="46"/>
    </row>
    <row r="451" spans="31:31" x14ac:dyDescent="0.2">
      <c r="AE451" s="46"/>
    </row>
    <row r="452" spans="31:31" x14ac:dyDescent="0.2">
      <c r="AE452" s="46"/>
    </row>
    <row r="453" spans="31:31" x14ac:dyDescent="0.2">
      <c r="AE453" s="46"/>
    </row>
    <row r="454" spans="31:31" x14ac:dyDescent="0.2">
      <c r="AE454" s="46"/>
    </row>
    <row r="455" spans="31:31" x14ac:dyDescent="0.2">
      <c r="AE455" s="46"/>
    </row>
    <row r="456" spans="31:31" x14ac:dyDescent="0.2">
      <c r="AE456" s="46"/>
    </row>
    <row r="457" spans="31:31" x14ac:dyDescent="0.2">
      <c r="AE457" s="46"/>
    </row>
    <row r="458" spans="31:31" x14ac:dyDescent="0.2">
      <c r="AE458" s="46"/>
    </row>
    <row r="459" spans="31:31" x14ac:dyDescent="0.2">
      <c r="AE459" s="46"/>
    </row>
    <row r="460" spans="31:31" x14ac:dyDescent="0.2">
      <c r="AE460" s="46"/>
    </row>
    <row r="461" spans="31:31" x14ac:dyDescent="0.2">
      <c r="AE461" s="46"/>
    </row>
    <row r="462" spans="31:31" x14ac:dyDescent="0.2">
      <c r="AE462" s="46"/>
    </row>
    <row r="463" spans="31:31" x14ac:dyDescent="0.2">
      <c r="AE463" s="46"/>
    </row>
    <row r="464" spans="31:31" x14ac:dyDescent="0.2">
      <c r="AE464" s="46"/>
    </row>
    <row r="465" spans="31:31" x14ac:dyDescent="0.2">
      <c r="AE465" s="46"/>
    </row>
    <row r="466" spans="31:31" x14ac:dyDescent="0.2">
      <c r="AE466" s="46"/>
    </row>
    <row r="467" spans="31:31" x14ac:dyDescent="0.2">
      <c r="AE467" s="46"/>
    </row>
    <row r="468" spans="31:31" x14ac:dyDescent="0.2">
      <c r="AE468" s="46"/>
    </row>
    <row r="469" spans="31:31" x14ac:dyDescent="0.2">
      <c r="AE469" s="46"/>
    </row>
    <row r="470" spans="31:31" x14ac:dyDescent="0.2">
      <c r="AE470" s="46"/>
    </row>
    <row r="471" spans="31:31" x14ac:dyDescent="0.2">
      <c r="AE471" s="46"/>
    </row>
    <row r="472" spans="31:31" x14ac:dyDescent="0.2">
      <c r="AE472" s="46"/>
    </row>
    <row r="473" spans="31:31" x14ac:dyDescent="0.2">
      <c r="AE473" s="46"/>
    </row>
    <row r="474" spans="31:31" x14ac:dyDescent="0.2">
      <c r="AE474" s="46"/>
    </row>
    <row r="475" spans="31:31" x14ac:dyDescent="0.2">
      <c r="AE475" s="46"/>
    </row>
    <row r="476" spans="31:31" x14ac:dyDescent="0.2">
      <c r="AE476" s="46"/>
    </row>
    <row r="477" spans="31:31" x14ac:dyDescent="0.2">
      <c r="AE477" s="46"/>
    </row>
    <row r="478" spans="31:31" x14ac:dyDescent="0.2">
      <c r="AE478" s="46"/>
    </row>
    <row r="479" spans="31:31" x14ac:dyDescent="0.2">
      <c r="AE479" s="46"/>
    </row>
    <row r="480" spans="31:31" x14ac:dyDescent="0.2">
      <c r="AE480" s="46"/>
    </row>
    <row r="481" spans="31:31" x14ac:dyDescent="0.2">
      <c r="AE481" s="46"/>
    </row>
    <row r="482" spans="31:31" x14ac:dyDescent="0.2">
      <c r="AE482" s="46"/>
    </row>
    <row r="483" spans="31:31" x14ac:dyDescent="0.2">
      <c r="AE483" s="46"/>
    </row>
    <row r="484" spans="31:31" x14ac:dyDescent="0.2">
      <c r="AE484" s="46"/>
    </row>
    <row r="485" spans="31:31" x14ac:dyDescent="0.2">
      <c r="AE485" s="46"/>
    </row>
    <row r="486" spans="31:31" x14ac:dyDescent="0.2">
      <c r="AE486" s="46"/>
    </row>
    <row r="487" spans="31:31" x14ac:dyDescent="0.2">
      <c r="AE487" s="46"/>
    </row>
    <row r="488" spans="31:31" x14ac:dyDescent="0.2">
      <c r="AE488" s="46"/>
    </row>
    <row r="489" spans="31:31" x14ac:dyDescent="0.2">
      <c r="AE489" s="46"/>
    </row>
    <row r="490" spans="31:31" x14ac:dyDescent="0.2">
      <c r="AE490" s="46"/>
    </row>
    <row r="491" spans="31:31" x14ac:dyDescent="0.2">
      <c r="AE491" s="46"/>
    </row>
    <row r="492" spans="31:31" x14ac:dyDescent="0.2">
      <c r="AE492" s="46"/>
    </row>
    <row r="493" spans="31:31" x14ac:dyDescent="0.2">
      <c r="AE493" s="46"/>
    </row>
    <row r="494" spans="31:31" x14ac:dyDescent="0.2">
      <c r="AE494" s="46"/>
    </row>
    <row r="495" spans="31:31" x14ac:dyDescent="0.2">
      <c r="AE495" s="46"/>
    </row>
    <row r="496" spans="31:31" x14ac:dyDescent="0.2">
      <c r="AE496" s="46"/>
    </row>
    <row r="497" spans="31:31" x14ac:dyDescent="0.2">
      <c r="AE497" s="46"/>
    </row>
    <row r="498" spans="31:31" x14ac:dyDescent="0.2">
      <c r="AE498" s="46"/>
    </row>
    <row r="499" spans="31:31" x14ac:dyDescent="0.2">
      <c r="AE499" s="46"/>
    </row>
    <row r="500" spans="31:31" x14ac:dyDescent="0.2">
      <c r="AE500" s="46"/>
    </row>
    <row r="501" spans="31:31" x14ac:dyDescent="0.2">
      <c r="AE501" s="46"/>
    </row>
    <row r="502" spans="31:31" x14ac:dyDescent="0.2">
      <c r="AE502" s="46"/>
    </row>
    <row r="503" spans="31:31" x14ac:dyDescent="0.2">
      <c r="AE503" s="46"/>
    </row>
    <row r="504" spans="31:31" x14ac:dyDescent="0.2">
      <c r="AE504" s="46"/>
    </row>
    <row r="505" spans="31:31" x14ac:dyDescent="0.2">
      <c r="AE505" s="46"/>
    </row>
    <row r="506" spans="31:31" x14ac:dyDescent="0.2">
      <c r="AE506" s="46"/>
    </row>
    <row r="507" spans="31:31" x14ac:dyDescent="0.2">
      <c r="AE507" s="46"/>
    </row>
    <row r="508" spans="31:31" x14ac:dyDescent="0.2">
      <c r="AE508" s="46"/>
    </row>
    <row r="509" spans="31:31" x14ac:dyDescent="0.2">
      <c r="AE509" s="46"/>
    </row>
    <row r="510" spans="31:31" x14ac:dyDescent="0.2">
      <c r="AE510" s="46"/>
    </row>
    <row r="511" spans="31:31" x14ac:dyDescent="0.2">
      <c r="AE511" s="46"/>
    </row>
    <row r="512" spans="31:31" x14ac:dyDescent="0.2">
      <c r="AE512" s="46"/>
    </row>
    <row r="513" spans="31:31" x14ac:dyDescent="0.2">
      <c r="AE513" s="46"/>
    </row>
    <row r="514" spans="31:31" x14ac:dyDescent="0.2">
      <c r="AE514" s="46"/>
    </row>
    <row r="515" spans="31:31" x14ac:dyDescent="0.2">
      <c r="AE515" s="46"/>
    </row>
    <row r="516" spans="31:31" x14ac:dyDescent="0.2">
      <c r="AE516" s="46"/>
    </row>
    <row r="517" spans="31:31" x14ac:dyDescent="0.2">
      <c r="AE517" s="46"/>
    </row>
    <row r="518" spans="31:31" x14ac:dyDescent="0.2">
      <c r="AE518" s="46"/>
    </row>
    <row r="519" spans="31:31" x14ac:dyDescent="0.2">
      <c r="AE519" s="46"/>
    </row>
    <row r="520" spans="31:31" x14ac:dyDescent="0.2">
      <c r="AE520" s="46"/>
    </row>
    <row r="521" spans="31:31" x14ac:dyDescent="0.2">
      <c r="AE521" s="46"/>
    </row>
    <row r="522" spans="31:31" x14ac:dyDescent="0.2">
      <c r="AE522" s="46"/>
    </row>
    <row r="523" spans="31:31" x14ac:dyDescent="0.2">
      <c r="AE523" s="46"/>
    </row>
    <row r="524" spans="31:31" x14ac:dyDescent="0.2">
      <c r="AE524" s="46"/>
    </row>
    <row r="525" spans="31:31" x14ac:dyDescent="0.2">
      <c r="AE525" s="46"/>
    </row>
    <row r="526" spans="31:31" x14ac:dyDescent="0.2">
      <c r="AE526" s="46"/>
    </row>
    <row r="527" spans="31:31" x14ac:dyDescent="0.2">
      <c r="AE527" s="46"/>
    </row>
    <row r="528" spans="31:31" x14ac:dyDescent="0.2">
      <c r="AE528" s="46"/>
    </row>
    <row r="529" spans="31:31" x14ac:dyDescent="0.2">
      <c r="AE529" s="46"/>
    </row>
    <row r="530" spans="31:31" x14ac:dyDescent="0.2">
      <c r="AE530" s="46"/>
    </row>
    <row r="531" spans="31:31" x14ac:dyDescent="0.2">
      <c r="AE531" s="46"/>
    </row>
    <row r="532" spans="31:31" x14ac:dyDescent="0.2">
      <c r="AE532" s="46"/>
    </row>
    <row r="533" spans="31:31" x14ac:dyDescent="0.2">
      <c r="AE533" s="46"/>
    </row>
    <row r="534" spans="31:31" x14ac:dyDescent="0.2">
      <c r="AE534" s="46"/>
    </row>
    <row r="535" spans="31:31" x14ac:dyDescent="0.2">
      <c r="AE535" s="46"/>
    </row>
    <row r="536" spans="31:31" x14ac:dyDescent="0.2">
      <c r="AE536" s="46"/>
    </row>
    <row r="537" spans="31:31" x14ac:dyDescent="0.2">
      <c r="AE537" s="46"/>
    </row>
    <row r="538" spans="31:31" x14ac:dyDescent="0.2">
      <c r="AE538" s="46"/>
    </row>
    <row r="539" spans="31:31" x14ac:dyDescent="0.2">
      <c r="AE539" s="46"/>
    </row>
    <row r="540" spans="31:31" x14ac:dyDescent="0.2">
      <c r="AE540" s="46"/>
    </row>
    <row r="541" spans="31:31" x14ac:dyDescent="0.2">
      <c r="AE541" s="46"/>
    </row>
    <row r="542" spans="31:31" x14ac:dyDescent="0.2">
      <c r="AE542" s="46"/>
    </row>
    <row r="543" spans="31:31" x14ac:dyDescent="0.2">
      <c r="AE543" s="46"/>
    </row>
    <row r="544" spans="31:31" x14ac:dyDescent="0.2">
      <c r="AE544" s="46"/>
    </row>
    <row r="545" spans="31:31" x14ac:dyDescent="0.2">
      <c r="AE545" s="46"/>
    </row>
    <row r="546" spans="31:31" x14ac:dyDescent="0.2">
      <c r="AE546" s="46"/>
    </row>
    <row r="547" spans="31:31" x14ac:dyDescent="0.2">
      <c r="AE547" s="46"/>
    </row>
    <row r="548" spans="31:31" x14ac:dyDescent="0.2">
      <c r="AE548" s="46"/>
    </row>
    <row r="549" spans="31:31" x14ac:dyDescent="0.2">
      <c r="AE549" s="46"/>
    </row>
    <row r="550" spans="31:31" x14ac:dyDescent="0.2">
      <c r="AE550" s="46"/>
    </row>
    <row r="551" spans="31:31" x14ac:dyDescent="0.2">
      <c r="AE551" s="46"/>
    </row>
    <row r="552" spans="31:31" x14ac:dyDescent="0.2">
      <c r="AE552" s="46"/>
    </row>
    <row r="553" spans="31:31" x14ac:dyDescent="0.2">
      <c r="AE553" s="46"/>
    </row>
    <row r="554" spans="31:31" x14ac:dyDescent="0.2">
      <c r="AE554" s="46"/>
    </row>
    <row r="555" spans="31:31" x14ac:dyDescent="0.2">
      <c r="AE555" s="46"/>
    </row>
    <row r="556" spans="31:31" x14ac:dyDescent="0.2">
      <c r="AE556" s="46"/>
    </row>
    <row r="557" spans="31:31" x14ac:dyDescent="0.2">
      <c r="AE557" s="46"/>
    </row>
    <row r="558" spans="31:31" x14ac:dyDescent="0.2">
      <c r="AE558" s="46"/>
    </row>
    <row r="559" spans="31:31" x14ac:dyDescent="0.2">
      <c r="AE559" s="46"/>
    </row>
    <row r="560" spans="31:31" x14ac:dyDescent="0.2">
      <c r="AE560" s="46"/>
    </row>
    <row r="561" spans="31:31" x14ac:dyDescent="0.2">
      <c r="AE561" s="46"/>
    </row>
    <row r="562" spans="31:31" x14ac:dyDescent="0.2">
      <c r="AE562" s="46"/>
    </row>
    <row r="563" spans="31:31" x14ac:dyDescent="0.2">
      <c r="AE563" s="46"/>
    </row>
    <row r="564" spans="31:31" x14ac:dyDescent="0.2">
      <c r="AE564" s="46"/>
    </row>
    <row r="565" spans="31:31" x14ac:dyDescent="0.2">
      <c r="AE565" s="46"/>
    </row>
    <row r="566" spans="31:31" x14ac:dyDescent="0.2">
      <c r="AE566" s="46"/>
    </row>
    <row r="567" spans="31:31" x14ac:dyDescent="0.2">
      <c r="AE567" s="46"/>
    </row>
    <row r="568" spans="31:31" x14ac:dyDescent="0.2">
      <c r="AE568" s="46"/>
    </row>
    <row r="569" spans="31:31" x14ac:dyDescent="0.2">
      <c r="AE569" s="46"/>
    </row>
    <row r="570" spans="31:31" x14ac:dyDescent="0.2">
      <c r="AE570" s="46"/>
    </row>
    <row r="571" spans="31:31" x14ac:dyDescent="0.2">
      <c r="AE571" s="46"/>
    </row>
    <row r="572" spans="31:31" x14ac:dyDescent="0.2">
      <c r="AE572" s="46"/>
    </row>
    <row r="573" spans="31:31" x14ac:dyDescent="0.2">
      <c r="AE573" s="46"/>
    </row>
    <row r="574" spans="31:31" x14ac:dyDescent="0.2">
      <c r="AE574" s="46"/>
    </row>
    <row r="575" spans="31:31" x14ac:dyDescent="0.2">
      <c r="AE575" s="46"/>
    </row>
    <row r="576" spans="31:31" x14ac:dyDescent="0.2">
      <c r="AE576" s="46"/>
    </row>
    <row r="577" spans="31:31" x14ac:dyDescent="0.2">
      <c r="AE577" s="46"/>
    </row>
    <row r="578" spans="31:31" x14ac:dyDescent="0.2">
      <c r="AE578" s="46"/>
    </row>
    <row r="579" spans="31:31" x14ac:dyDescent="0.2">
      <c r="AE579" s="46"/>
    </row>
    <row r="580" spans="31:31" x14ac:dyDescent="0.2">
      <c r="AE580" s="46"/>
    </row>
    <row r="581" spans="31:31" x14ac:dyDescent="0.2">
      <c r="AE581" s="46"/>
    </row>
  </sheetData>
  <mergeCells count="1">
    <mergeCell ref="AK196:AP196"/>
  </mergeCells>
  <phoneticPr fontId="0" type="noConversion"/>
  <pageMargins left="0.25" right="0.25" top="0.75" bottom="0.75" header="0.3" footer="0.3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358C-0F36-4B1F-8E50-2EB4202B9F43}">
  <dimension ref="A1:HW174"/>
  <sheetViews>
    <sheetView zoomScaleNormal="100" workbookViewId="0">
      <pane xSplit="1" ySplit="5" topLeftCell="B42" activePane="bottomRight" state="frozen"/>
      <selection pane="topRight" activeCell="B1" sqref="B1"/>
      <selection pane="bottomLeft" activeCell="A6" sqref="A6"/>
      <selection pane="bottomRight" activeCell="M75" sqref="M75"/>
    </sheetView>
  </sheetViews>
  <sheetFormatPr defaultColWidth="9.7109375" defaultRowHeight="12.75" x14ac:dyDescent="0.2"/>
  <cols>
    <col min="1" max="1" width="49.42578125" customWidth="1"/>
    <col min="2" max="3" width="12" customWidth="1"/>
    <col min="4" max="4" width="11.85546875" bestFit="1" customWidth="1"/>
    <col min="5" max="5" width="11.5703125" bestFit="1" customWidth="1"/>
    <col min="6" max="8" width="12" bestFit="1" customWidth="1"/>
    <col min="9" max="9" width="11.85546875" customWidth="1"/>
    <col min="10" max="10" width="14.28515625" bestFit="1" customWidth="1"/>
    <col min="11" max="11" width="11.7109375" customWidth="1"/>
    <col min="12" max="12" width="10.42578125" customWidth="1"/>
    <col min="13" max="13" width="2.28515625" customWidth="1"/>
    <col min="14" max="14" width="11.5703125" customWidth="1"/>
    <col min="15" max="15" width="3.140625" customWidth="1"/>
    <col min="16" max="19" width="11.5703125" customWidth="1"/>
    <col min="20" max="20" width="9.7109375" customWidth="1"/>
    <col min="21" max="29" width="11.5703125" customWidth="1"/>
  </cols>
  <sheetData>
    <row r="1" spans="1:11" ht="14.25" customHeight="1" x14ac:dyDescent="0.25">
      <c r="A1" s="40" t="s">
        <v>129</v>
      </c>
    </row>
    <row r="3" spans="1:11" ht="15.75" x14ac:dyDescent="0.25">
      <c r="A3" s="42" t="s">
        <v>130</v>
      </c>
    </row>
    <row r="4" spans="1:11" x14ac:dyDescent="0.2">
      <c r="A4" s="1"/>
    </row>
    <row r="5" spans="1:11" x14ac:dyDescent="0.2">
      <c r="A5" s="41"/>
      <c r="B5" s="45" t="s">
        <v>131</v>
      </c>
      <c r="C5" s="45" t="s">
        <v>132</v>
      </c>
      <c r="D5" t="s">
        <v>133</v>
      </c>
      <c r="E5" t="s">
        <v>134</v>
      </c>
      <c r="F5" t="s">
        <v>135</v>
      </c>
      <c r="G5" t="s">
        <v>136</v>
      </c>
      <c r="H5" t="s">
        <v>137</v>
      </c>
      <c r="I5" t="s">
        <v>138</v>
      </c>
      <c r="J5" t="s">
        <v>139</v>
      </c>
    </row>
    <row r="6" spans="1:11" x14ac:dyDescent="0.2">
      <c r="A6" s="2" t="s">
        <v>140</v>
      </c>
    </row>
    <row r="7" spans="1:11" x14ac:dyDescent="0.2">
      <c r="A7" s="67" t="s">
        <v>5</v>
      </c>
      <c r="B7" s="48" t="s">
        <v>141</v>
      </c>
      <c r="C7" s="48" t="s">
        <v>142</v>
      </c>
      <c r="D7" s="60" t="s">
        <v>143</v>
      </c>
      <c r="E7" s="60" t="s">
        <v>144</v>
      </c>
      <c r="F7" s="60" t="s">
        <v>145</v>
      </c>
      <c r="G7" s="60" t="s">
        <v>146</v>
      </c>
      <c r="H7" s="60" t="s">
        <v>147</v>
      </c>
      <c r="I7" s="60" t="s">
        <v>148</v>
      </c>
      <c r="J7" s="60" t="s">
        <v>149</v>
      </c>
      <c r="K7" s="60" t="s">
        <v>150</v>
      </c>
    </row>
    <row r="8" spans="1:11" x14ac:dyDescent="0.2">
      <c r="A8" s="5"/>
      <c r="B8" s="58" t="s">
        <v>151</v>
      </c>
      <c r="C8" s="58" t="s">
        <v>151</v>
      </c>
      <c r="D8" s="58" t="s">
        <v>151</v>
      </c>
      <c r="E8" s="58" t="s">
        <v>151</v>
      </c>
      <c r="F8" s="58" t="s">
        <v>151</v>
      </c>
      <c r="G8" s="58" t="s">
        <v>151</v>
      </c>
      <c r="H8" s="58" t="s">
        <v>151</v>
      </c>
      <c r="I8" s="58" t="s">
        <v>151</v>
      </c>
      <c r="J8" s="58" t="s">
        <v>151</v>
      </c>
      <c r="K8" s="58" t="s">
        <v>151</v>
      </c>
    </row>
    <row r="9" spans="1:11" x14ac:dyDescent="0.2">
      <c r="A9" s="6" t="s">
        <v>44</v>
      </c>
      <c r="B9" s="59" t="s">
        <v>45</v>
      </c>
      <c r="C9" s="59" t="s">
        <v>45</v>
      </c>
      <c r="D9" s="25" t="s">
        <v>45</v>
      </c>
      <c r="E9" s="25" t="s">
        <v>45</v>
      </c>
      <c r="F9" s="25" t="s">
        <v>45</v>
      </c>
      <c r="G9" s="25" t="s">
        <v>45</v>
      </c>
      <c r="H9" s="25" t="s">
        <v>45</v>
      </c>
      <c r="I9" s="25" t="s">
        <v>45</v>
      </c>
      <c r="J9" s="25" t="s">
        <v>45</v>
      </c>
      <c r="K9" s="25" t="s">
        <v>45</v>
      </c>
    </row>
    <row r="10" spans="1:11" x14ac:dyDescent="0.2">
      <c r="A10" s="15"/>
      <c r="B10" s="5"/>
      <c r="C10" s="5"/>
      <c r="D10" s="28"/>
      <c r="E10" s="28"/>
      <c r="F10" s="28"/>
      <c r="G10" s="28"/>
      <c r="H10" s="28"/>
      <c r="I10" s="28"/>
      <c r="J10" s="28"/>
      <c r="K10" s="28"/>
    </row>
    <row r="11" spans="1:11" x14ac:dyDescent="0.2">
      <c r="A11" s="16" t="s">
        <v>113</v>
      </c>
      <c r="B11" s="38">
        <v>0.4</v>
      </c>
      <c r="C11" s="38">
        <v>0.5</v>
      </c>
      <c r="D11" s="38">
        <v>0.5</v>
      </c>
      <c r="E11" s="38"/>
      <c r="F11" s="38"/>
      <c r="G11" s="38"/>
      <c r="H11" s="38"/>
      <c r="I11" s="38"/>
      <c r="J11" s="38"/>
      <c r="K11" s="11"/>
    </row>
    <row r="12" spans="1:11" x14ac:dyDescent="0.2">
      <c r="A12" s="16" t="s">
        <v>152</v>
      </c>
      <c r="B12" s="38">
        <v>3.75</v>
      </c>
      <c r="C12" s="38">
        <v>3.75</v>
      </c>
      <c r="D12" s="38">
        <v>3.75</v>
      </c>
      <c r="E12" s="38"/>
      <c r="F12" s="38"/>
      <c r="G12" s="38"/>
      <c r="H12" s="38"/>
      <c r="I12" s="38"/>
      <c r="J12" s="38"/>
      <c r="K12" s="11"/>
    </row>
    <row r="13" spans="1:11" x14ac:dyDescent="0.2">
      <c r="A13" s="16" t="s">
        <v>111</v>
      </c>
      <c r="B13" s="38">
        <v>435</v>
      </c>
      <c r="C13" s="38">
        <v>400</v>
      </c>
      <c r="D13" s="38">
        <v>390</v>
      </c>
      <c r="E13" s="38"/>
      <c r="F13" s="38"/>
      <c r="G13" s="38"/>
      <c r="H13" s="38"/>
      <c r="I13" s="38"/>
      <c r="J13" s="38"/>
      <c r="K13" s="11"/>
    </row>
    <row r="14" spans="1:11" x14ac:dyDescent="0.2">
      <c r="A14" s="16" t="s">
        <v>112</v>
      </c>
      <c r="B14" s="38">
        <v>2</v>
      </c>
      <c r="C14" s="38">
        <v>2</v>
      </c>
      <c r="D14" s="38">
        <v>2</v>
      </c>
      <c r="E14" s="38"/>
      <c r="F14" s="38"/>
      <c r="G14" s="38"/>
      <c r="H14" s="38"/>
      <c r="I14" s="38"/>
      <c r="J14" s="38"/>
      <c r="K14" s="11"/>
    </row>
    <row r="15" spans="1:11" x14ac:dyDescent="0.2">
      <c r="A15" s="16" t="s">
        <v>54</v>
      </c>
      <c r="B15" s="38">
        <v>36</v>
      </c>
      <c r="C15" s="38">
        <v>38</v>
      </c>
      <c r="D15" s="38">
        <v>38</v>
      </c>
      <c r="E15" s="38"/>
      <c r="F15" s="38"/>
      <c r="G15" s="38"/>
      <c r="H15" s="38"/>
      <c r="I15" s="38"/>
      <c r="J15" s="38"/>
      <c r="K15" s="11"/>
    </row>
    <row r="16" spans="1:11" x14ac:dyDescent="0.2">
      <c r="A16" s="16" t="s">
        <v>55</v>
      </c>
      <c r="B16" s="38">
        <v>155</v>
      </c>
      <c r="C16" s="38">
        <v>160</v>
      </c>
      <c r="D16" s="38">
        <v>160</v>
      </c>
      <c r="E16" s="38"/>
      <c r="F16" s="38"/>
      <c r="G16" s="38"/>
      <c r="H16" s="38"/>
      <c r="I16" s="38"/>
      <c r="J16" s="38"/>
      <c r="K16" s="11"/>
    </row>
    <row r="17" spans="1:231" x14ac:dyDescent="0.2">
      <c r="A17" s="16" t="s">
        <v>153</v>
      </c>
      <c r="B17" s="38">
        <v>27.5</v>
      </c>
      <c r="C17" s="38">
        <v>27.5</v>
      </c>
      <c r="D17" s="38">
        <v>31.5</v>
      </c>
      <c r="E17" s="38"/>
      <c r="F17" s="38"/>
      <c r="G17" s="38"/>
      <c r="H17" s="38"/>
      <c r="I17" s="38"/>
      <c r="J17" s="38"/>
      <c r="K17" s="11"/>
    </row>
    <row r="18" spans="1:231" x14ac:dyDescent="0.2">
      <c r="A18" s="16" t="s">
        <v>57</v>
      </c>
      <c r="B18" s="38">
        <v>48</v>
      </c>
      <c r="C18" s="38">
        <v>49</v>
      </c>
      <c r="D18" s="38">
        <v>49</v>
      </c>
      <c r="E18" s="38"/>
      <c r="F18" s="38"/>
      <c r="G18" s="38"/>
      <c r="H18" s="38"/>
      <c r="I18" s="38"/>
      <c r="J18" s="38"/>
      <c r="K18" s="11"/>
    </row>
    <row r="19" spans="1:231" x14ac:dyDescent="0.2">
      <c r="A19" s="16" t="s">
        <v>115</v>
      </c>
      <c r="B19" s="38">
        <v>325</v>
      </c>
      <c r="C19" s="38">
        <v>340</v>
      </c>
      <c r="D19" s="38">
        <v>340</v>
      </c>
      <c r="E19" s="38"/>
      <c r="F19" s="38"/>
      <c r="G19" s="38"/>
      <c r="H19" s="38"/>
      <c r="I19" s="38"/>
      <c r="J19" s="38"/>
      <c r="K19" s="11"/>
    </row>
    <row r="20" spans="1:231" x14ac:dyDescent="0.2">
      <c r="A20" s="15"/>
      <c r="B20" s="15"/>
      <c r="C20" s="15"/>
      <c r="D20" s="15"/>
      <c r="E20" s="11"/>
      <c r="F20" s="11"/>
      <c r="G20" s="11"/>
      <c r="H20" s="11"/>
      <c r="I20" s="11"/>
      <c r="J20" s="11"/>
      <c r="K20" s="11"/>
    </row>
    <row r="21" spans="1:231" x14ac:dyDescent="0.2">
      <c r="A21" s="17" t="s">
        <v>60</v>
      </c>
      <c r="B21" s="37">
        <f>SUM(B11:B19)</f>
        <v>1032.6500000000001</v>
      </c>
      <c r="C21" s="37">
        <f>SUM(C11:C19)</f>
        <v>1020.75</v>
      </c>
      <c r="D21" s="37">
        <f>SUM(D11:D19)</f>
        <v>1014.75</v>
      </c>
      <c r="E21" s="35">
        <f t="shared" ref="E21:J21" si="0">SUM(E11:E19)</f>
        <v>0</v>
      </c>
      <c r="F21" s="35">
        <f t="shared" si="0"/>
        <v>0</v>
      </c>
      <c r="G21" s="35">
        <f t="shared" si="0"/>
        <v>0</v>
      </c>
      <c r="H21" s="35">
        <f t="shared" si="0"/>
        <v>0</v>
      </c>
      <c r="I21" s="35">
        <f t="shared" si="0"/>
        <v>0</v>
      </c>
      <c r="J21" s="35">
        <f t="shared" si="0"/>
        <v>0</v>
      </c>
      <c r="K21" s="3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</row>
    <row r="22" spans="1:231" x14ac:dyDescent="0.2">
      <c r="A22" s="18"/>
      <c r="B22" s="18"/>
      <c r="C22" s="18"/>
      <c r="D22" s="18"/>
      <c r="E22" s="14"/>
      <c r="F22" s="14"/>
      <c r="G22" s="14"/>
      <c r="H22" s="14"/>
      <c r="I22" s="14"/>
      <c r="J22" s="14"/>
      <c r="K22" s="14"/>
    </row>
    <row r="25" spans="1:231" x14ac:dyDescent="0.2">
      <c r="A25" s="2" t="s">
        <v>154</v>
      </c>
    </row>
    <row r="26" spans="1:231" x14ac:dyDescent="0.2">
      <c r="A26" s="67" t="s">
        <v>64</v>
      </c>
      <c r="B26" t="s">
        <v>141</v>
      </c>
      <c r="C26" t="s">
        <v>142</v>
      </c>
      <c r="D26" t="s">
        <v>142</v>
      </c>
      <c r="E26" t="s">
        <v>155</v>
      </c>
      <c r="F26" t="s">
        <v>156</v>
      </c>
      <c r="G26" t="s">
        <v>157</v>
      </c>
      <c r="H26" t="str">
        <f t="shared" ref="H26:J27" si="1">H7</f>
        <v>6th  Forecast</v>
      </c>
      <c r="I26" t="str">
        <f t="shared" si="1"/>
        <v>7th  Forecast</v>
      </c>
      <c r="J26" t="str">
        <f t="shared" si="1"/>
        <v>Final  Forecast</v>
      </c>
      <c r="K26" t="str">
        <f>K7</f>
        <v>1ste skatting</v>
      </c>
    </row>
    <row r="27" spans="1:231" x14ac:dyDescent="0.2">
      <c r="A27" s="5"/>
      <c r="B27" s="22" t="str">
        <f t="shared" ref="B27:G27" si="2">B8</f>
        <v>2014/15*</v>
      </c>
      <c r="C27" s="22" t="str">
        <f t="shared" si="2"/>
        <v>2014/15*</v>
      </c>
      <c r="D27" s="23" t="str">
        <f t="shared" si="2"/>
        <v>2014/15*</v>
      </c>
      <c r="E27" s="23" t="str">
        <f t="shared" si="2"/>
        <v>2014/15*</v>
      </c>
      <c r="F27" s="23" t="str">
        <f t="shared" si="2"/>
        <v>2014/15*</v>
      </c>
      <c r="G27" s="23" t="str">
        <f t="shared" si="2"/>
        <v>2014/15*</v>
      </c>
      <c r="H27" s="23" t="str">
        <f t="shared" si="1"/>
        <v>2014/15*</v>
      </c>
      <c r="I27" s="23" t="str">
        <f t="shared" si="1"/>
        <v>2014/15*</v>
      </c>
      <c r="J27" s="23" t="str">
        <f t="shared" si="1"/>
        <v>2014/15*</v>
      </c>
      <c r="K27" s="23" t="s">
        <v>32</v>
      </c>
    </row>
    <row r="28" spans="1:231" x14ac:dyDescent="0.2">
      <c r="A28" s="6" t="s">
        <v>44</v>
      </c>
      <c r="B28" s="25" t="s">
        <v>45</v>
      </c>
      <c r="C28" s="25" t="s">
        <v>45</v>
      </c>
      <c r="D28" s="26" t="s">
        <v>45</v>
      </c>
      <c r="E28" s="26" t="s">
        <v>45</v>
      </c>
      <c r="F28" s="26" t="s">
        <v>45</v>
      </c>
      <c r="G28" s="26" t="s">
        <v>45</v>
      </c>
      <c r="H28" s="26" t="s">
        <v>45</v>
      </c>
      <c r="I28" s="26" t="s">
        <v>45</v>
      </c>
      <c r="J28" s="26" t="s">
        <v>45</v>
      </c>
      <c r="K28" s="26" t="s">
        <v>45</v>
      </c>
    </row>
    <row r="29" spans="1:231" x14ac:dyDescent="0.2">
      <c r="A29" s="15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231" x14ac:dyDescent="0.2">
      <c r="A30" s="16" t="s">
        <v>113</v>
      </c>
      <c r="B30" s="11">
        <v>3.5</v>
      </c>
      <c r="C30" s="11">
        <v>4</v>
      </c>
      <c r="D30" s="11">
        <v>4</v>
      </c>
      <c r="E30" s="11"/>
      <c r="F30" s="11"/>
      <c r="G30" s="11"/>
      <c r="H30" s="11"/>
      <c r="I30" s="11"/>
      <c r="J30" s="11"/>
      <c r="K30" s="11"/>
    </row>
    <row r="31" spans="1:231" x14ac:dyDescent="0.2">
      <c r="A31" s="16" t="s">
        <v>152</v>
      </c>
      <c r="B31" s="11">
        <v>50</v>
      </c>
      <c r="C31" s="11">
        <v>50</v>
      </c>
      <c r="D31" s="11">
        <v>50</v>
      </c>
      <c r="E31" s="11"/>
      <c r="F31" s="11"/>
      <c r="G31" s="11"/>
      <c r="H31" s="11"/>
      <c r="I31" s="11"/>
      <c r="J31" s="11"/>
      <c r="K31" s="11"/>
    </row>
    <row r="32" spans="1:231" x14ac:dyDescent="0.2">
      <c r="A32" s="16" t="s">
        <v>111</v>
      </c>
      <c r="B32" s="11">
        <v>350</v>
      </c>
      <c r="C32" s="11">
        <v>325</v>
      </c>
      <c r="D32" s="11">
        <v>310</v>
      </c>
      <c r="E32" s="11"/>
      <c r="F32" s="11"/>
      <c r="G32" s="11"/>
      <c r="H32" s="11"/>
      <c r="I32" s="11"/>
      <c r="J32" s="11"/>
      <c r="K32" s="11"/>
    </row>
    <row r="33" spans="1:231" x14ac:dyDescent="0.2">
      <c r="A33" s="16" t="s">
        <v>112</v>
      </c>
      <c r="B33" s="11">
        <v>12</v>
      </c>
      <c r="C33" s="11">
        <v>12</v>
      </c>
      <c r="D33" s="11">
        <v>12</v>
      </c>
      <c r="E33" s="11"/>
      <c r="F33" s="11"/>
      <c r="G33" s="11"/>
      <c r="H33" s="11"/>
      <c r="I33" s="11"/>
      <c r="J33" s="11"/>
      <c r="K33" s="11"/>
    </row>
    <row r="34" spans="1:231" x14ac:dyDescent="0.2">
      <c r="A34" s="16" t="s">
        <v>54</v>
      </c>
      <c r="B34" s="11">
        <v>42</v>
      </c>
      <c r="C34" s="11">
        <v>48</v>
      </c>
      <c r="D34" s="11">
        <v>48</v>
      </c>
      <c r="E34" s="11"/>
      <c r="F34" s="11"/>
      <c r="G34" s="11"/>
      <c r="H34" s="11"/>
      <c r="I34" s="11"/>
      <c r="J34" s="11"/>
      <c r="K34" s="11"/>
    </row>
    <row r="35" spans="1:231" x14ac:dyDescent="0.2">
      <c r="A35" s="16" t="s">
        <v>55</v>
      </c>
      <c r="B35" s="11">
        <v>315</v>
      </c>
      <c r="C35" s="11">
        <v>330</v>
      </c>
      <c r="D35" s="11">
        <v>330</v>
      </c>
      <c r="E35" s="11"/>
      <c r="F35" s="11"/>
      <c r="G35" s="11"/>
      <c r="H35" s="11"/>
      <c r="I35" s="11"/>
      <c r="J35" s="11"/>
      <c r="K35" s="11"/>
    </row>
    <row r="36" spans="1:231" x14ac:dyDescent="0.2">
      <c r="A36" s="16" t="s">
        <v>153</v>
      </c>
      <c r="B36" s="11">
        <v>20</v>
      </c>
      <c r="C36" s="11">
        <v>20</v>
      </c>
      <c r="D36" s="11">
        <v>22</v>
      </c>
      <c r="E36" s="11"/>
      <c r="F36" s="11"/>
      <c r="G36" s="11"/>
      <c r="H36" s="11"/>
      <c r="I36" s="11"/>
      <c r="J36" s="11"/>
      <c r="K36" s="11"/>
    </row>
    <row r="37" spans="1:231" x14ac:dyDescent="0.2">
      <c r="A37" s="16" t="s">
        <v>57</v>
      </c>
      <c r="B37" s="11">
        <v>60</v>
      </c>
      <c r="C37" s="11">
        <v>56</v>
      </c>
      <c r="D37" s="11">
        <v>56</v>
      </c>
      <c r="E37" s="11"/>
      <c r="F37" s="11"/>
      <c r="G37" s="11"/>
      <c r="H37" s="11"/>
      <c r="I37" s="11"/>
      <c r="J37" s="11"/>
      <c r="K37" s="11"/>
    </row>
    <row r="38" spans="1:231" x14ac:dyDescent="0.2">
      <c r="A38" s="16" t="s">
        <v>115</v>
      </c>
      <c r="B38" s="11">
        <v>110</v>
      </c>
      <c r="C38" s="11">
        <v>100</v>
      </c>
      <c r="D38" s="11">
        <v>100</v>
      </c>
      <c r="E38" s="11"/>
      <c r="F38" s="11"/>
      <c r="G38" s="11"/>
      <c r="H38" s="11"/>
      <c r="I38" s="11"/>
      <c r="J38" s="11"/>
      <c r="K38" s="11"/>
    </row>
    <row r="39" spans="1:231" x14ac:dyDescent="0.2">
      <c r="A39" s="15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231" x14ac:dyDescent="0.2">
      <c r="A40" s="17" t="s">
        <v>60</v>
      </c>
      <c r="B40" s="35">
        <f t="shared" ref="B40:J40" si="3">SUM(B30:B38)</f>
        <v>962.5</v>
      </c>
      <c r="C40" s="35">
        <f t="shared" si="3"/>
        <v>945</v>
      </c>
      <c r="D40" s="35">
        <f>SUM(D30:D38)</f>
        <v>932</v>
      </c>
      <c r="E40" s="37">
        <f t="shared" si="3"/>
        <v>0</v>
      </c>
      <c r="F40" s="37">
        <f t="shared" si="3"/>
        <v>0</v>
      </c>
      <c r="G40" s="37">
        <f t="shared" si="3"/>
        <v>0</v>
      </c>
      <c r="H40" s="37">
        <f t="shared" si="3"/>
        <v>0</v>
      </c>
      <c r="I40" s="37">
        <f t="shared" si="3"/>
        <v>0</v>
      </c>
      <c r="J40" s="37">
        <f t="shared" si="3"/>
        <v>0</v>
      </c>
      <c r="K40" s="3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</row>
    <row r="41" spans="1:231" x14ac:dyDescent="0.2">
      <c r="A41" s="18"/>
      <c r="B41" s="14"/>
      <c r="C41" s="14"/>
      <c r="D41" s="21"/>
      <c r="E41" s="21"/>
      <c r="F41" s="14"/>
      <c r="G41" s="14"/>
      <c r="H41" s="14"/>
      <c r="I41" s="14"/>
      <c r="J41" s="14"/>
      <c r="K41" s="14"/>
    </row>
    <row r="43" spans="1:231" x14ac:dyDescent="0.2">
      <c r="A43" s="3" t="s">
        <v>65</v>
      </c>
    </row>
    <row r="44" spans="1:231" x14ac:dyDescent="0.2">
      <c r="A44" s="67" t="s">
        <v>66</v>
      </c>
      <c r="B44" s="57" t="s">
        <v>141</v>
      </c>
      <c r="C44" s="57" t="s">
        <v>142</v>
      </c>
      <c r="D44" t="s">
        <v>142</v>
      </c>
      <c r="E44" t="s">
        <v>155</v>
      </c>
      <c r="F44" t="s">
        <v>156</v>
      </c>
      <c r="G44" t="s">
        <v>157</v>
      </c>
      <c r="H44" t="str">
        <f t="shared" ref="H44:J45" si="4">H26</f>
        <v>6th  Forecast</v>
      </c>
      <c r="I44" t="str">
        <f t="shared" si="4"/>
        <v>7th  Forecast</v>
      </c>
      <c r="J44" t="str">
        <f t="shared" si="4"/>
        <v>Final  Forecast</v>
      </c>
      <c r="K44" s="45" t="s">
        <v>158</v>
      </c>
    </row>
    <row r="45" spans="1:231" x14ac:dyDescent="0.2">
      <c r="A45" s="28"/>
      <c r="B45" s="31" t="str">
        <f t="shared" ref="B45:G45" si="5">B27</f>
        <v>2014/15*</v>
      </c>
      <c r="C45" s="31" t="str">
        <f t="shared" si="5"/>
        <v>2014/15*</v>
      </c>
      <c r="D45" s="31" t="str">
        <f t="shared" si="5"/>
        <v>2014/15*</v>
      </c>
      <c r="E45" s="31" t="str">
        <f t="shared" si="5"/>
        <v>2014/15*</v>
      </c>
      <c r="F45" s="31" t="str">
        <f t="shared" si="5"/>
        <v>2014/15*</v>
      </c>
      <c r="G45" s="31" t="str">
        <f t="shared" si="5"/>
        <v>2014/15*</v>
      </c>
      <c r="H45" s="31" t="str">
        <f t="shared" si="4"/>
        <v>2014/15*</v>
      </c>
      <c r="I45" s="31" t="str">
        <f t="shared" si="4"/>
        <v>2014/15*</v>
      </c>
      <c r="J45" s="31" t="str">
        <f t="shared" si="4"/>
        <v>2014/15*</v>
      </c>
      <c r="K45" s="24" t="s">
        <v>32</v>
      </c>
    </row>
    <row r="46" spans="1:231" x14ac:dyDescent="0.2">
      <c r="A46" s="14"/>
      <c r="B46" s="26" t="s">
        <v>45</v>
      </c>
      <c r="C46" s="26" t="s">
        <v>45</v>
      </c>
      <c r="D46" s="26" t="s">
        <v>45</v>
      </c>
      <c r="E46" s="26" t="s">
        <v>45</v>
      </c>
      <c r="F46" s="26" t="s">
        <v>45</v>
      </c>
      <c r="G46" s="26" t="s">
        <v>45</v>
      </c>
      <c r="H46" s="26" t="s">
        <v>45</v>
      </c>
      <c r="I46" s="26" t="s">
        <v>45</v>
      </c>
      <c r="J46" s="26" t="s">
        <v>45</v>
      </c>
      <c r="K46" s="26" t="s">
        <v>45</v>
      </c>
    </row>
    <row r="47" spans="1:231" x14ac:dyDescent="0.2">
      <c r="A47" s="29" t="s">
        <v>60</v>
      </c>
      <c r="B47" s="30">
        <f t="shared" ref="B47:J47" si="6">B21+B40</f>
        <v>1995.15</v>
      </c>
      <c r="C47" s="30">
        <f>C21+C40</f>
        <v>1965.75</v>
      </c>
      <c r="D47" s="30">
        <f t="shared" si="6"/>
        <v>1946.75</v>
      </c>
      <c r="E47" s="30">
        <f t="shared" si="6"/>
        <v>0</v>
      </c>
      <c r="F47" s="30">
        <f t="shared" si="6"/>
        <v>0</v>
      </c>
      <c r="G47" s="30">
        <f t="shared" si="6"/>
        <v>0</v>
      </c>
      <c r="H47" s="30">
        <f t="shared" si="6"/>
        <v>0</v>
      </c>
      <c r="I47" s="30">
        <f t="shared" si="6"/>
        <v>0</v>
      </c>
      <c r="J47" s="30">
        <f t="shared" si="6"/>
        <v>0</v>
      </c>
      <c r="K47" s="30"/>
    </row>
    <row r="48" spans="1:231" x14ac:dyDescent="0.2">
      <c r="A48" s="2"/>
    </row>
    <row r="49" spans="1:11" x14ac:dyDescent="0.2">
      <c r="A49" s="2"/>
    </row>
    <row r="50" spans="1:11" x14ac:dyDescent="0.2">
      <c r="A50" s="2" t="s">
        <v>159</v>
      </c>
    </row>
    <row r="51" spans="1:11" x14ac:dyDescent="0.2">
      <c r="A51" s="67" t="s">
        <v>68</v>
      </c>
      <c r="B51" s="57" t="s">
        <v>141</v>
      </c>
      <c r="C51" s="57" t="s">
        <v>142</v>
      </c>
      <c r="D51" t="s">
        <v>142</v>
      </c>
      <c r="E51" t="str">
        <f>E7</f>
        <v>4rd Forecast</v>
      </c>
      <c r="F51" t="s">
        <v>156</v>
      </c>
      <c r="G51" t="s">
        <v>157</v>
      </c>
      <c r="H51" t="str">
        <f>H44</f>
        <v>6th  Forecast</v>
      </c>
      <c r="I51" t="str">
        <f>I44</f>
        <v>7th  Forecast</v>
      </c>
      <c r="J51" t="str">
        <f>J44</f>
        <v>Final  Forecast</v>
      </c>
      <c r="K51" t="str">
        <f>K26</f>
        <v>1ste skatting</v>
      </c>
    </row>
    <row r="52" spans="1:11" x14ac:dyDescent="0.2">
      <c r="A52" s="5"/>
      <c r="B52" s="9" t="str">
        <f>B8</f>
        <v>2014/15*</v>
      </c>
      <c r="C52" s="9" t="str">
        <f>C8</f>
        <v>2014/15*</v>
      </c>
      <c r="D52" s="9" t="str">
        <f>D8</f>
        <v>2014/15*</v>
      </c>
      <c r="E52" s="9" t="str">
        <f>E8</f>
        <v>2014/15*</v>
      </c>
      <c r="F52" s="7" t="str">
        <f t="shared" ref="F52:K52" si="7">F8</f>
        <v>2014/15*</v>
      </c>
      <c r="G52" s="7" t="str">
        <f t="shared" si="7"/>
        <v>2014/15*</v>
      </c>
      <c r="H52" s="7" t="str">
        <f t="shared" si="7"/>
        <v>2014/15*</v>
      </c>
      <c r="I52" s="7" t="str">
        <f t="shared" si="7"/>
        <v>2014/15*</v>
      </c>
      <c r="J52" s="7" t="str">
        <f t="shared" si="7"/>
        <v>2014/15*</v>
      </c>
      <c r="K52" s="7" t="str">
        <f t="shared" si="7"/>
        <v>2014/15*</v>
      </c>
    </row>
    <row r="53" spans="1:11" x14ac:dyDescent="0.2">
      <c r="A53" s="6" t="s">
        <v>44</v>
      </c>
      <c r="B53" s="10" t="s">
        <v>118</v>
      </c>
      <c r="C53" s="10" t="s">
        <v>118</v>
      </c>
      <c r="D53" s="10" t="s">
        <v>118</v>
      </c>
      <c r="E53" s="10" t="s">
        <v>118</v>
      </c>
      <c r="F53" s="8" t="s">
        <v>118</v>
      </c>
      <c r="G53" s="8" t="s">
        <v>118</v>
      </c>
      <c r="H53" s="8" t="s">
        <v>118</v>
      </c>
      <c r="I53" s="8" t="s">
        <v>118</v>
      </c>
      <c r="J53" s="8" t="s">
        <v>118</v>
      </c>
      <c r="K53" s="8" t="s">
        <v>118</v>
      </c>
    </row>
    <row r="54" spans="1:11" x14ac:dyDescent="0.2">
      <c r="A54" s="15"/>
      <c r="B54" s="28"/>
      <c r="C54" s="28"/>
      <c r="D54" s="11"/>
      <c r="F54" s="28"/>
      <c r="G54" s="28"/>
      <c r="H54" s="28"/>
      <c r="I54" s="28"/>
      <c r="J54" s="28"/>
      <c r="K54" s="28"/>
    </row>
    <row r="55" spans="1:11" x14ac:dyDescent="0.2">
      <c r="A55" s="16" t="s">
        <v>113</v>
      </c>
      <c r="B55" s="28">
        <v>4</v>
      </c>
      <c r="C55" s="4">
        <v>5</v>
      </c>
      <c r="D55" s="4">
        <v>5</v>
      </c>
      <c r="E55" s="4"/>
      <c r="F55" s="4"/>
      <c r="G55" s="4"/>
      <c r="H55" s="4"/>
      <c r="I55" s="4"/>
      <c r="J55" s="4"/>
      <c r="K55" s="4"/>
    </row>
    <row r="56" spans="1:11" x14ac:dyDescent="0.2">
      <c r="A56" s="16" t="s">
        <v>152</v>
      </c>
      <c r="B56" s="11">
        <v>37.5</v>
      </c>
      <c r="C56" s="4">
        <v>37.5</v>
      </c>
      <c r="D56" s="4">
        <v>35.625</v>
      </c>
      <c r="E56" s="4"/>
      <c r="F56" s="4"/>
      <c r="G56" s="4"/>
      <c r="H56" s="4"/>
      <c r="I56" s="4"/>
      <c r="J56" s="4"/>
      <c r="K56" s="4"/>
    </row>
    <row r="57" spans="1:11" x14ac:dyDescent="0.2">
      <c r="A57" s="16" t="s">
        <v>111</v>
      </c>
      <c r="B57" s="11">
        <v>1392</v>
      </c>
      <c r="C57" s="4">
        <v>1240</v>
      </c>
      <c r="D57" s="4">
        <v>1131</v>
      </c>
      <c r="E57" s="4"/>
      <c r="F57" s="4"/>
      <c r="G57" s="4"/>
      <c r="H57" s="4"/>
      <c r="I57" s="4"/>
      <c r="J57" s="4"/>
      <c r="K57" s="4"/>
    </row>
    <row r="58" spans="1:11" x14ac:dyDescent="0.2">
      <c r="A58" s="16" t="s">
        <v>112</v>
      </c>
      <c r="B58" s="11">
        <v>10</v>
      </c>
      <c r="C58" s="4">
        <v>10</v>
      </c>
      <c r="D58" s="4">
        <v>10</v>
      </c>
      <c r="E58" s="4"/>
      <c r="F58" s="4"/>
      <c r="G58" s="4"/>
      <c r="H58" s="4"/>
      <c r="I58" s="4"/>
      <c r="J58" s="4"/>
      <c r="K58" s="4"/>
    </row>
    <row r="59" spans="1:11" x14ac:dyDescent="0.2">
      <c r="A59" s="16" t="s">
        <v>54</v>
      </c>
      <c r="B59" s="11">
        <v>162</v>
      </c>
      <c r="C59" s="4">
        <v>190</v>
      </c>
      <c r="D59" s="4">
        <v>190</v>
      </c>
      <c r="E59" s="4"/>
      <c r="F59" s="4"/>
      <c r="G59" s="4"/>
      <c r="H59" s="4"/>
      <c r="I59" s="4"/>
      <c r="J59" s="4"/>
      <c r="K59" s="4"/>
    </row>
    <row r="60" spans="1:11" x14ac:dyDescent="0.2">
      <c r="A60" s="16" t="s">
        <v>55</v>
      </c>
      <c r="B60" s="11">
        <v>682</v>
      </c>
      <c r="C60" s="4">
        <v>656</v>
      </c>
      <c r="D60" s="4">
        <v>640</v>
      </c>
      <c r="E60" s="4"/>
      <c r="F60" s="4"/>
      <c r="G60" s="4"/>
      <c r="H60" s="4"/>
      <c r="I60" s="4"/>
      <c r="J60" s="4"/>
      <c r="K60" s="4"/>
    </row>
    <row r="61" spans="1:11" x14ac:dyDescent="0.2">
      <c r="A61" s="16" t="s">
        <v>114</v>
      </c>
      <c r="B61" s="11">
        <v>137.5</v>
      </c>
      <c r="C61" s="4">
        <v>137.5</v>
      </c>
      <c r="D61" s="4">
        <v>173.25</v>
      </c>
      <c r="E61" s="4"/>
      <c r="F61" s="4"/>
      <c r="G61" s="4"/>
      <c r="H61" s="4"/>
      <c r="I61" s="4"/>
      <c r="J61" s="4"/>
      <c r="K61" s="4"/>
    </row>
    <row r="62" spans="1:11" x14ac:dyDescent="0.2">
      <c r="A62" s="16" t="s">
        <v>57</v>
      </c>
      <c r="B62" s="11">
        <v>192</v>
      </c>
      <c r="C62" s="4">
        <v>205.8</v>
      </c>
      <c r="D62" s="4">
        <v>205.8</v>
      </c>
      <c r="E62" s="4"/>
      <c r="F62" s="4"/>
      <c r="G62" s="4"/>
      <c r="H62" s="4"/>
      <c r="I62" s="4"/>
      <c r="J62" s="4"/>
      <c r="K62" s="4"/>
    </row>
    <row r="63" spans="1:11" x14ac:dyDescent="0.2">
      <c r="A63" s="16" t="s">
        <v>115</v>
      </c>
      <c r="B63" s="11">
        <v>650</v>
      </c>
      <c r="C63" s="4">
        <v>714</v>
      </c>
      <c r="D63" s="4">
        <v>680</v>
      </c>
      <c r="E63" s="4"/>
      <c r="F63" s="4"/>
      <c r="G63" s="4"/>
      <c r="H63" s="4"/>
      <c r="I63" s="4"/>
      <c r="J63" s="4"/>
      <c r="K63" s="4"/>
    </row>
    <row r="64" spans="1:11" x14ac:dyDescent="0.2">
      <c r="A64" s="15"/>
      <c r="B64" s="11"/>
      <c r="C64" s="11"/>
      <c r="D64" s="38"/>
      <c r="E64" s="38"/>
      <c r="F64" s="4"/>
      <c r="G64" s="38"/>
      <c r="H64" s="38"/>
      <c r="I64" s="38"/>
      <c r="J64" s="38"/>
      <c r="K64" s="38"/>
    </row>
    <row r="65" spans="1:231" x14ac:dyDescent="0.2">
      <c r="A65" s="17" t="s">
        <v>60</v>
      </c>
      <c r="B65" s="39">
        <f t="shared" ref="B65:G65" si="8">SUM(B55:B63)</f>
        <v>3267</v>
      </c>
      <c r="C65" s="39">
        <f>SUM(C55:C63)</f>
        <v>3195.8</v>
      </c>
      <c r="D65" s="39">
        <f t="shared" si="8"/>
        <v>3070.6750000000002</v>
      </c>
      <c r="E65" s="39">
        <f t="shared" si="8"/>
        <v>0</v>
      </c>
      <c r="F65" s="39">
        <f t="shared" si="8"/>
        <v>0</v>
      </c>
      <c r="G65" s="39">
        <f t="shared" si="8"/>
        <v>0</v>
      </c>
      <c r="H65" s="39">
        <f>SUM(H55:H63)</f>
        <v>0</v>
      </c>
      <c r="I65" s="39">
        <f>SUM(I55:I63)</f>
        <v>0</v>
      </c>
      <c r="J65" s="39">
        <f>SUM(J55:J63)</f>
        <v>0</v>
      </c>
      <c r="K65" s="39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</row>
    <row r="66" spans="1:231" x14ac:dyDescent="0.2">
      <c r="A66" s="18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231" x14ac:dyDescent="0.2">
      <c r="B67" s="61">
        <f>B65*1000</f>
        <v>3267000</v>
      </c>
      <c r="C67" s="61">
        <f>C65*1000</f>
        <v>3195800</v>
      </c>
      <c r="D67" s="61">
        <f t="shared" ref="D67:J67" si="9">D65*1000</f>
        <v>3070675</v>
      </c>
      <c r="E67" s="61">
        <f t="shared" si="9"/>
        <v>0</v>
      </c>
      <c r="F67" s="61">
        <f t="shared" si="9"/>
        <v>0</v>
      </c>
      <c r="G67" s="61">
        <f t="shared" si="9"/>
        <v>0</v>
      </c>
      <c r="H67" s="61">
        <f t="shared" si="9"/>
        <v>0</v>
      </c>
      <c r="I67" s="61">
        <f t="shared" si="9"/>
        <v>0</v>
      </c>
      <c r="J67" s="61">
        <f t="shared" si="9"/>
        <v>0</v>
      </c>
    </row>
    <row r="68" spans="1:231" x14ac:dyDescent="0.2">
      <c r="B68" s="63">
        <v>4680118</v>
      </c>
      <c r="C68" s="63">
        <v>4680119</v>
      </c>
      <c r="D68">
        <f>B68</f>
        <v>4680118</v>
      </c>
      <c r="E68">
        <f t="shared" ref="E68:J68" si="10">D68</f>
        <v>4680118</v>
      </c>
      <c r="F68">
        <f t="shared" si="10"/>
        <v>4680118</v>
      </c>
      <c r="G68">
        <f t="shared" si="10"/>
        <v>4680118</v>
      </c>
      <c r="H68">
        <f t="shared" si="10"/>
        <v>4680118</v>
      </c>
      <c r="I68">
        <f t="shared" si="10"/>
        <v>4680118</v>
      </c>
      <c r="J68">
        <f t="shared" si="10"/>
        <v>4680118</v>
      </c>
    </row>
    <row r="70" spans="1:231" x14ac:dyDescent="0.2">
      <c r="A70" s="2" t="s">
        <v>159</v>
      </c>
    </row>
    <row r="71" spans="1:231" x14ac:dyDescent="0.2">
      <c r="A71" s="67" t="s">
        <v>77</v>
      </c>
      <c r="B71" s="57" t="s">
        <v>141</v>
      </c>
      <c r="C71" s="57" t="s">
        <v>142</v>
      </c>
      <c r="D71" t="s">
        <v>142</v>
      </c>
      <c r="E71" t="s">
        <v>155</v>
      </c>
      <c r="F71" t="s">
        <v>156</v>
      </c>
      <c r="G71" t="s">
        <v>157</v>
      </c>
      <c r="H71" t="str">
        <f t="shared" ref="H71:J72" si="11">H51</f>
        <v>6th  Forecast</v>
      </c>
      <c r="I71" t="str">
        <f t="shared" si="11"/>
        <v>7th  Forecast</v>
      </c>
      <c r="J71" t="str">
        <f t="shared" si="11"/>
        <v>Final  Forecast</v>
      </c>
      <c r="K71" t="str">
        <f>K51</f>
        <v>1ste skatting</v>
      </c>
    </row>
    <row r="72" spans="1:231" x14ac:dyDescent="0.2">
      <c r="A72" s="5"/>
      <c r="B72" s="36" t="str">
        <f t="shared" ref="B72:G72" si="12">B52</f>
        <v>2014/15*</v>
      </c>
      <c r="C72" s="36" t="str">
        <f t="shared" si="12"/>
        <v>2014/15*</v>
      </c>
      <c r="D72" s="9" t="str">
        <f t="shared" si="12"/>
        <v>2014/15*</v>
      </c>
      <c r="E72" s="9" t="str">
        <f t="shared" si="12"/>
        <v>2014/15*</v>
      </c>
      <c r="F72" s="32" t="str">
        <f t="shared" si="12"/>
        <v>2014/15*</v>
      </c>
      <c r="G72" s="32" t="str">
        <f t="shared" si="12"/>
        <v>2014/15*</v>
      </c>
      <c r="H72" s="32" t="str">
        <f t="shared" si="11"/>
        <v>2014/15*</v>
      </c>
      <c r="I72" s="32" t="str">
        <f t="shared" si="11"/>
        <v>2014/15*</v>
      </c>
      <c r="J72" s="32" t="str">
        <f t="shared" si="11"/>
        <v>2014/15*</v>
      </c>
      <c r="K72" s="32" t="str">
        <f>K27</f>
        <v>2014/15</v>
      </c>
    </row>
    <row r="73" spans="1:231" x14ac:dyDescent="0.2">
      <c r="A73" s="6" t="s">
        <v>44</v>
      </c>
      <c r="B73" s="10" t="s">
        <v>118</v>
      </c>
      <c r="C73" s="10" t="s">
        <v>118</v>
      </c>
      <c r="D73" s="10" t="s">
        <v>118</v>
      </c>
      <c r="E73" s="10" t="s">
        <v>118</v>
      </c>
      <c r="F73" s="8" t="s">
        <v>118</v>
      </c>
      <c r="G73" s="8" t="s">
        <v>118</v>
      </c>
      <c r="H73" s="8" t="s">
        <v>118</v>
      </c>
      <c r="I73" s="8" t="s">
        <v>118</v>
      </c>
      <c r="J73" s="8" t="s">
        <v>118</v>
      </c>
      <c r="K73" s="8" t="s">
        <v>118</v>
      </c>
    </row>
    <row r="74" spans="1:231" x14ac:dyDescent="0.2">
      <c r="A74" s="15"/>
      <c r="B74" s="28"/>
      <c r="C74" s="28"/>
      <c r="D74" s="11"/>
      <c r="E74" s="28"/>
      <c r="F74" s="28"/>
      <c r="G74" s="28"/>
      <c r="H74" s="28"/>
      <c r="I74" s="28"/>
      <c r="J74" s="28"/>
      <c r="K74" s="28"/>
    </row>
    <row r="75" spans="1:231" x14ac:dyDescent="0.2">
      <c r="A75" s="16" t="s">
        <v>113</v>
      </c>
      <c r="B75" s="12">
        <v>35</v>
      </c>
      <c r="C75" s="12">
        <v>40</v>
      </c>
      <c r="D75" s="12">
        <v>40</v>
      </c>
      <c r="E75" s="4"/>
      <c r="F75" s="4"/>
      <c r="G75" s="12"/>
      <c r="H75" s="12"/>
      <c r="I75" s="12"/>
      <c r="J75" s="12"/>
      <c r="K75" s="12"/>
    </row>
    <row r="76" spans="1:231" x14ac:dyDescent="0.2">
      <c r="A76" s="16" t="s">
        <v>152</v>
      </c>
      <c r="B76" s="12">
        <v>675</v>
      </c>
      <c r="C76" s="12">
        <v>675</v>
      </c>
      <c r="D76" s="12">
        <v>650</v>
      </c>
      <c r="E76" s="4"/>
      <c r="F76" s="4"/>
      <c r="G76" s="12"/>
      <c r="H76" s="12"/>
      <c r="I76" s="12"/>
      <c r="J76" s="12"/>
      <c r="K76" s="12"/>
    </row>
    <row r="77" spans="1:231" x14ac:dyDescent="0.2">
      <c r="A77" s="16" t="s">
        <v>111</v>
      </c>
      <c r="B77" s="12">
        <v>1155</v>
      </c>
      <c r="C77" s="12">
        <v>1023.75</v>
      </c>
      <c r="D77" s="12">
        <v>961</v>
      </c>
      <c r="E77" s="4"/>
      <c r="F77" s="4"/>
      <c r="G77" s="12"/>
      <c r="H77" s="12"/>
      <c r="I77" s="12"/>
      <c r="J77" s="12"/>
      <c r="K77" s="12"/>
    </row>
    <row r="78" spans="1:231" x14ac:dyDescent="0.2">
      <c r="A78" s="16" t="s">
        <v>112</v>
      </c>
      <c r="B78" s="12">
        <v>60</v>
      </c>
      <c r="C78" s="12">
        <v>60</v>
      </c>
      <c r="D78" s="12">
        <v>60</v>
      </c>
      <c r="E78" s="4"/>
      <c r="F78" s="4"/>
      <c r="G78" s="12"/>
      <c r="H78" s="12"/>
      <c r="I78" s="12"/>
      <c r="J78" s="12"/>
      <c r="K78" s="12"/>
    </row>
    <row r="79" spans="1:231" x14ac:dyDescent="0.2">
      <c r="A79" s="16" t="s">
        <v>54</v>
      </c>
      <c r="B79" s="12">
        <v>231</v>
      </c>
      <c r="C79" s="12">
        <v>264</v>
      </c>
      <c r="D79" s="12">
        <v>268.8</v>
      </c>
      <c r="E79" s="4"/>
      <c r="F79" s="4"/>
      <c r="G79" s="12"/>
      <c r="H79" s="12"/>
      <c r="I79" s="12"/>
      <c r="J79" s="12"/>
      <c r="K79" s="12"/>
    </row>
    <row r="80" spans="1:231" x14ac:dyDescent="0.2">
      <c r="A80" s="16" t="s">
        <v>55</v>
      </c>
      <c r="B80" s="12">
        <v>1433.25</v>
      </c>
      <c r="C80" s="12">
        <v>1452</v>
      </c>
      <c r="D80" s="12">
        <v>1452</v>
      </c>
      <c r="E80" s="4"/>
      <c r="F80" s="4"/>
      <c r="G80" s="12"/>
      <c r="H80" s="12"/>
      <c r="I80" s="12"/>
      <c r="J80" s="12"/>
      <c r="K80" s="12"/>
    </row>
    <row r="81" spans="1:231" x14ac:dyDescent="0.2">
      <c r="A81" s="16" t="s">
        <v>114</v>
      </c>
      <c r="B81" s="12">
        <v>110</v>
      </c>
      <c r="C81" s="12">
        <v>110</v>
      </c>
      <c r="D81" s="12">
        <v>127.6</v>
      </c>
      <c r="E81" s="4"/>
      <c r="F81" s="4"/>
      <c r="G81" s="12"/>
      <c r="H81" s="12"/>
      <c r="I81" s="12"/>
      <c r="J81" s="12"/>
      <c r="K81" s="12"/>
    </row>
    <row r="82" spans="1:231" x14ac:dyDescent="0.2">
      <c r="A82" s="16" t="s">
        <v>57</v>
      </c>
      <c r="B82" s="12">
        <v>252</v>
      </c>
      <c r="C82" s="12">
        <v>235.2</v>
      </c>
      <c r="D82" s="12">
        <v>235.22</v>
      </c>
      <c r="E82" s="4"/>
      <c r="F82" s="4"/>
      <c r="G82" s="12"/>
      <c r="H82" s="12"/>
      <c r="I82" s="12"/>
      <c r="J82" s="12"/>
      <c r="K82" s="12"/>
    </row>
    <row r="83" spans="1:231" x14ac:dyDescent="0.2">
      <c r="A83" s="16" t="s">
        <v>115</v>
      </c>
      <c r="B83" s="12">
        <v>220</v>
      </c>
      <c r="C83" s="12">
        <v>200</v>
      </c>
      <c r="D83" s="12">
        <v>200</v>
      </c>
      <c r="E83" s="4"/>
      <c r="F83" s="4"/>
      <c r="G83" s="12"/>
      <c r="H83" s="12"/>
      <c r="I83" s="12"/>
      <c r="J83" s="12"/>
      <c r="K83" s="12"/>
    </row>
    <row r="84" spans="1:231" x14ac:dyDescent="0.2">
      <c r="A84" s="15"/>
      <c r="B84" s="11"/>
      <c r="C84" s="11"/>
      <c r="D84" s="11"/>
      <c r="E84" s="38"/>
      <c r="F84" s="4"/>
      <c r="G84" s="11"/>
      <c r="H84" s="11"/>
      <c r="I84" s="11"/>
      <c r="J84" s="11"/>
      <c r="K84" s="11"/>
    </row>
    <row r="85" spans="1:231" x14ac:dyDescent="0.2">
      <c r="A85" s="17" t="s">
        <v>60</v>
      </c>
      <c r="B85" s="39">
        <f t="shared" ref="B85:G85" si="13">SUM(B75:B83)</f>
        <v>4171.25</v>
      </c>
      <c r="C85" s="39">
        <f>SUM(C75:C83)</f>
        <v>4059.95</v>
      </c>
      <c r="D85" s="39">
        <f t="shared" si="13"/>
        <v>3994.62</v>
      </c>
      <c r="E85" s="39">
        <f t="shared" si="13"/>
        <v>0</v>
      </c>
      <c r="F85" s="39">
        <f t="shared" si="13"/>
        <v>0</v>
      </c>
      <c r="G85" s="39">
        <f t="shared" si="13"/>
        <v>0</v>
      </c>
      <c r="H85" s="39">
        <f>SUM(H75:H83)</f>
        <v>0</v>
      </c>
      <c r="I85" s="39">
        <f>SUM(I75:I83)</f>
        <v>0</v>
      </c>
      <c r="J85" s="39">
        <f>SUM(J75:J83)</f>
        <v>0</v>
      </c>
      <c r="K85" s="39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</row>
    <row r="86" spans="1:231" x14ac:dyDescent="0.2">
      <c r="A86" s="18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231" x14ac:dyDescent="0.2">
      <c r="A87" s="2" t="s">
        <v>159</v>
      </c>
    </row>
    <row r="88" spans="1:231" x14ac:dyDescent="0.2">
      <c r="A88" s="67" t="s">
        <v>77</v>
      </c>
      <c r="B88" s="57" t="s">
        <v>141</v>
      </c>
      <c r="C88" s="57" t="s">
        <v>142</v>
      </c>
      <c r="D88" t="s">
        <v>142</v>
      </c>
      <c r="E88" t="s">
        <v>155</v>
      </c>
      <c r="F88" t="s">
        <v>156</v>
      </c>
      <c r="G88" t="s">
        <v>157</v>
      </c>
      <c r="H88">
        <f>H68</f>
        <v>4680118</v>
      </c>
      <c r="I88">
        <f>I68</f>
        <v>4680118</v>
      </c>
      <c r="J88">
        <f>J68</f>
        <v>4680118</v>
      </c>
      <c r="K88">
        <f>K68</f>
        <v>0</v>
      </c>
    </row>
    <row r="89" spans="1:231" x14ac:dyDescent="0.2">
      <c r="A89" s="5"/>
      <c r="B89" s="36">
        <f t="shared" ref="B89:J89" si="14">B69</f>
        <v>0</v>
      </c>
      <c r="C89" s="36">
        <f t="shared" si="14"/>
        <v>0</v>
      </c>
      <c r="D89" s="9">
        <f t="shared" si="14"/>
        <v>0</v>
      </c>
      <c r="E89" s="9">
        <f t="shared" si="14"/>
        <v>0</v>
      </c>
      <c r="F89" s="32">
        <f t="shared" si="14"/>
        <v>0</v>
      </c>
      <c r="G89" s="32">
        <f t="shared" si="14"/>
        <v>0</v>
      </c>
      <c r="H89" s="32">
        <f t="shared" si="14"/>
        <v>0</v>
      </c>
      <c r="I89" s="32">
        <f t="shared" si="14"/>
        <v>0</v>
      </c>
      <c r="J89" s="32">
        <f t="shared" si="14"/>
        <v>0</v>
      </c>
      <c r="K89" s="32" t="str">
        <f>K44</f>
        <v>Intentions to plant</v>
      </c>
    </row>
    <row r="90" spans="1:231" x14ac:dyDescent="0.2">
      <c r="A90" s="6" t="s">
        <v>44</v>
      </c>
      <c r="B90" s="10" t="s">
        <v>118</v>
      </c>
      <c r="C90" s="10" t="s">
        <v>118</v>
      </c>
      <c r="D90" s="10" t="s">
        <v>118</v>
      </c>
      <c r="E90" s="10" t="s">
        <v>118</v>
      </c>
      <c r="F90" s="8" t="s">
        <v>118</v>
      </c>
      <c r="G90" s="8" t="s">
        <v>118</v>
      </c>
      <c r="H90" s="8" t="s">
        <v>118</v>
      </c>
      <c r="I90" s="8" t="s">
        <v>118</v>
      </c>
      <c r="J90" s="8" t="s">
        <v>118</v>
      </c>
      <c r="K90" s="8" t="s">
        <v>118</v>
      </c>
    </row>
    <row r="91" spans="1:231" x14ac:dyDescent="0.2">
      <c r="A91" s="15"/>
      <c r="B91" s="28"/>
      <c r="C91" s="28"/>
      <c r="D91" s="11"/>
      <c r="E91" s="28"/>
      <c r="F91" s="28"/>
      <c r="G91" s="28"/>
      <c r="H91" s="28"/>
      <c r="I91" s="28"/>
      <c r="J91" s="28"/>
      <c r="K91" s="28"/>
    </row>
    <row r="92" spans="1:231" x14ac:dyDescent="0.2">
      <c r="A92" s="16" t="s">
        <v>113</v>
      </c>
      <c r="B92" s="12">
        <v>35</v>
      </c>
      <c r="C92" s="12">
        <f t="shared" ref="C92:D100" si="15">C55+C75</f>
        <v>45</v>
      </c>
      <c r="D92" s="12">
        <f t="shared" si="15"/>
        <v>45</v>
      </c>
      <c r="E92" s="4"/>
      <c r="F92" s="4"/>
      <c r="G92" s="12"/>
      <c r="H92" s="12"/>
      <c r="I92" s="12"/>
      <c r="J92" s="12"/>
      <c r="K92" s="12"/>
    </row>
    <row r="93" spans="1:231" x14ac:dyDescent="0.2">
      <c r="A93" s="16" t="s">
        <v>152</v>
      </c>
      <c r="B93" s="12">
        <v>675</v>
      </c>
      <c r="C93" s="12">
        <f t="shared" si="15"/>
        <v>712.5</v>
      </c>
      <c r="D93" s="12">
        <f t="shared" si="15"/>
        <v>685.625</v>
      </c>
      <c r="E93" s="4"/>
      <c r="F93" s="4"/>
      <c r="G93" s="12"/>
      <c r="H93" s="12"/>
      <c r="I93" s="12"/>
      <c r="J93" s="12"/>
      <c r="K93" s="12"/>
    </row>
    <row r="94" spans="1:231" x14ac:dyDescent="0.2">
      <c r="A94" s="16" t="s">
        <v>111</v>
      </c>
      <c r="B94" s="12">
        <v>1155</v>
      </c>
      <c r="C94" s="12">
        <f t="shared" si="15"/>
        <v>2263.75</v>
      </c>
      <c r="D94" s="12">
        <f t="shared" si="15"/>
        <v>2092</v>
      </c>
      <c r="E94" s="4"/>
      <c r="F94" s="4"/>
      <c r="G94" s="12"/>
      <c r="H94" s="12"/>
      <c r="I94" s="12"/>
      <c r="J94" s="12"/>
      <c r="K94" s="12"/>
    </row>
    <row r="95" spans="1:231" x14ac:dyDescent="0.2">
      <c r="A95" s="16" t="s">
        <v>112</v>
      </c>
      <c r="B95" s="12">
        <v>60</v>
      </c>
      <c r="C95" s="12">
        <f t="shared" si="15"/>
        <v>70</v>
      </c>
      <c r="D95" s="12">
        <f t="shared" si="15"/>
        <v>70</v>
      </c>
      <c r="E95" s="4"/>
      <c r="F95" s="4"/>
      <c r="G95" s="12"/>
      <c r="H95" s="12"/>
      <c r="I95" s="12"/>
      <c r="J95" s="12"/>
      <c r="K95" s="12"/>
    </row>
    <row r="96" spans="1:231" x14ac:dyDescent="0.2">
      <c r="A96" s="16" t="s">
        <v>54</v>
      </c>
      <c r="B96" s="12">
        <v>231</v>
      </c>
      <c r="C96" s="12">
        <f t="shared" si="15"/>
        <v>454</v>
      </c>
      <c r="D96" s="12">
        <f t="shared" si="15"/>
        <v>458.8</v>
      </c>
      <c r="E96" s="4"/>
      <c r="F96" s="4"/>
      <c r="G96" s="12"/>
      <c r="H96" s="12"/>
      <c r="I96" s="12"/>
      <c r="J96" s="12"/>
      <c r="K96" s="12"/>
    </row>
    <row r="97" spans="1:231" x14ac:dyDescent="0.2">
      <c r="A97" s="16" t="s">
        <v>55</v>
      </c>
      <c r="B97" s="12">
        <v>1433.25</v>
      </c>
      <c r="C97" s="12">
        <f t="shared" si="15"/>
        <v>2108</v>
      </c>
      <c r="D97" s="12">
        <f t="shared" si="15"/>
        <v>2092</v>
      </c>
      <c r="E97" s="4"/>
      <c r="F97" s="4"/>
      <c r="G97" s="12"/>
      <c r="H97" s="12"/>
      <c r="I97" s="12"/>
      <c r="J97" s="12"/>
      <c r="K97" s="12"/>
    </row>
    <row r="98" spans="1:231" x14ac:dyDescent="0.2">
      <c r="A98" s="16" t="s">
        <v>114</v>
      </c>
      <c r="B98" s="12">
        <v>110</v>
      </c>
      <c r="C98" s="12">
        <f t="shared" si="15"/>
        <v>247.5</v>
      </c>
      <c r="D98" s="12">
        <f t="shared" si="15"/>
        <v>300.85000000000002</v>
      </c>
      <c r="E98" s="4"/>
      <c r="F98" s="4"/>
      <c r="G98" s="12"/>
      <c r="H98" s="12"/>
      <c r="I98" s="12"/>
      <c r="J98" s="12"/>
      <c r="K98" s="12"/>
    </row>
    <row r="99" spans="1:231" x14ac:dyDescent="0.2">
      <c r="A99" s="16" t="s">
        <v>57</v>
      </c>
      <c r="B99" s="12">
        <v>252</v>
      </c>
      <c r="C99" s="12">
        <f t="shared" si="15"/>
        <v>441</v>
      </c>
      <c r="D99" s="12">
        <f t="shared" si="15"/>
        <v>441.02</v>
      </c>
      <c r="E99" s="4"/>
      <c r="F99" s="4"/>
      <c r="G99" s="12"/>
      <c r="H99" s="12"/>
      <c r="I99" s="12"/>
      <c r="J99" s="12"/>
      <c r="K99" s="12"/>
    </row>
    <row r="100" spans="1:231" x14ac:dyDescent="0.2">
      <c r="A100" s="16" t="s">
        <v>115</v>
      </c>
      <c r="B100" s="12">
        <v>220</v>
      </c>
      <c r="C100" s="12">
        <f t="shared" si="15"/>
        <v>914</v>
      </c>
      <c r="D100" s="12">
        <f t="shared" si="15"/>
        <v>880</v>
      </c>
      <c r="E100" s="4"/>
      <c r="F100" s="4"/>
      <c r="G100" s="12"/>
      <c r="H100" s="12"/>
      <c r="I100" s="12"/>
      <c r="J100" s="12"/>
      <c r="K100" s="12"/>
    </row>
    <row r="101" spans="1:231" x14ac:dyDescent="0.2">
      <c r="A101" s="15"/>
      <c r="B101" s="11"/>
      <c r="C101" s="11"/>
      <c r="D101" s="11"/>
      <c r="E101" s="38"/>
      <c r="F101" s="4"/>
      <c r="G101" s="11"/>
      <c r="H101" s="11"/>
      <c r="I101" s="11"/>
      <c r="J101" s="11"/>
      <c r="K101" s="11"/>
    </row>
    <row r="102" spans="1:231" x14ac:dyDescent="0.2">
      <c r="A102" s="17" t="s">
        <v>60</v>
      </c>
      <c r="B102" s="39">
        <f t="shared" ref="B102:J102" si="16">SUM(B92:B100)</f>
        <v>4171.25</v>
      </c>
      <c r="C102" s="39">
        <f t="shared" si="16"/>
        <v>7255.75</v>
      </c>
      <c r="D102" s="39">
        <f t="shared" si="16"/>
        <v>7065.2950000000001</v>
      </c>
      <c r="E102" s="39">
        <f t="shared" si="16"/>
        <v>0</v>
      </c>
      <c r="F102" s="39">
        <f t="shared" si="16"/>
        <v>0</v>
      </c>
      <c r="G102" s="39">
        <f t="shared" si="16"/>
        <v>0</v>
      </c>
      <c r="H102" s="39">
        <f t="shared" si="16"/>
        <v>0</v>
      </c>
      <c r="I102" s="39">
        <f t="shared" si="16"/>
        <v>0</v>
      </c>
      <c r="J102" s="39">
        <f t="shared" si="16"/>
        <v>0</v>
      </c>
      <c r="K102" s="39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</row>
    <row r="103" spans="1:231" x14ac:dyDescent="0.2">
      <c r="A103" s="18"/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1:231" x14ac:dyDescent="0.2">
      <c r="B104" s="61"/>
      <c r="C104" s="64">
        <f>C102/1965.75</f>
        <v>3.6910848276739157</v>
      </c>
      <c r="D104" s="64">
        <f>D102/1946.75</f>
        <v>3.6292770001284191</v>
      </c>
      <c r="E104" s="61"/>
      <c r="F104" s="61"/>
      <c r="G104" s="61"/>
      <c r="H104" s="61"/>
      <c r="I104" s="61"/>
      <c r="J104" s="61"/>
    </row>
    <row r="105" spans="1:231" x14ac:dyDescent="0.2">
      <c r="A105" s="3" t="s">
        <v>78</v>
      </c>
      <c r="B105" s="63"/>
      <c r="C105" s="63"/>
    </row>
    <row r="106" spans="1:231" x14ac:dyDescent="0.2">
      <c r="A106" s="67" t="s">
        <v>79</v>
      </c>
      <c r="B106" s="57" t="s">
        <v>141</v>
      </c>
      <c r="C106" s="57" t="s">
        <v>142</v>
      </c>
      <c r="D106" t="s">
        <v>142</v>
      </c>
      <c r="E106" t="s">
        <v>155</v>
      </c>
      <c r="F106" t="s">
        <v>156</v>
      </c>
      <c r="G106" t="s">
        <v>157</v>
      </c>
      <c r="H106" t="str">
        <f t="shared" ref="H106:K107" si="17">H71</f>
        <v>6th  Forecast</v>
      </c>
      <c r="I106" t="str">
        <f t="shared" si="17"/>
        <v>7th  Forecast</v>
      </c>
      <c r="J106" t="str">
        <f t="shared" si="17"/>
        <v>Final  Forecast</v>
      </c>
      <c r="K106" t="str">
        <f t="shared" si="17"/>
        <v>1ste skatting</v>
      </c>
    </row>
    <row r="107" spans="1:231" x14ac:dyDescent="0.2">
      <c r="A107" s="28"/>
      <c r="B107" s="36" t="str">
        <f t="shared" ref="B107:G107" si="18">B72</f>
        <v>2014/15*</v>
      </c>
      <c r="C107" s="36" t="str">
        <f t="shared" si="18"/>
        <v>2014/15*</v>
      </c>
      <c r="D107" s="36" t="str">
        <f t="shared" si="18"/>
        <v>2014/15*</v>
      </c>
      <c r="E107" s="36" t="str">
        <f t="shared" si="18"/>
        <v>2014/15*</v>
      </c>
      <c r="F107" s="36" t="str">
        <f t="shared" si="18"/>
        <v>2014/15*</v>
      </c>
      <c r="G107" s="36" t="str">
        <f t="shared" si="18"/>
        <v>2014/15*</v>
      </c>
      <c r="H107" s="36" t="str">
        <f t="shared" si="17"/>
        <v>2014/15*</v>
      </c>
      <c r="I107" s="36" t="str">
        <f t="shared" si="17"/>
        <v>2014/15*</v>
      </c>
      <c r="J107" s="36" t="str">
        <f t="shared" si="17"/>
        <v>2014/15*</v>
      </c>
      <c r="K107" s="36" t="str">
        <f t="shared" si="17"/>
        <v>2014/15</v>
      </c>
    </row>
    <row r="108" spans="1:231" x14ac:dyDescent="0.2">
      <c r="A108" s="11"/>
      <c r="B108" s="8" t="s">
        <v>118</v>
      </c>
      <c r="C108" s="8" t="s">
        <v>118</v>
      </c>
      <c r="D108" s="10" t="s">
        <v>118</v>
      </c>
      <c r="E108" s="10" t="s">
        <v>118</v>
      </c>
      <c r="F108" s="10" t="s">
        <v>118</v>
      </c>
      <c r="G108" s="10" t="s">
        <v>118</v>
      </c>
      <c r="H108" s="10" t="s">
        <v>118</v>
      </c>
      <c r="I108" s="10" t="s">
        <v>118</v>
      </c>
      <c r="J108" s="10" t="s">
        <v>118</v>
      </c>
      <c r="K108" s="10" t="s">
        <v>118</v>
      </c>
    </row>
    <row r="109" spans="1:231" x14ac:dyDescent="0.2">
      <c r="A109" s="68" t="s">
        <v>60</v>
      </c>
      <c r="B109" s="34">
        <f t="shared" ref="B109:J109" si="19">B65+B85</f>
        <v>7438.25</v>
      </c>
      <c r="C109" s="34">
        <f t="shared" si="19"/>
        <v>7255.75</v>
      </c>
      <c r="D109" s="34">
        <f t="shared" si="19"/>
        <v>7065.2950000000001</v>
      </c>
      <c r="E109" s="34">
        <f t="shared" si="19"/>
        <v>0</v>
      </c>
      <c r="F109" s="34">
        <f t="shared" si="19"/>
        <v>0</v>
      </c>
      <c r="G109" s="34">
        <f t="shared" si="19"/>
        <v>0</v>
      </c>
      <c r="H109" s="34">
        <f t="shared" si="19"/>
        <v>0</v>
      </c>
      <c r="I109" s="34">
        <f t="shared" si="19"/>
        <v>0</v>
      </c>
      <c r="J109" s="34">
        <f t="shared" si="19"/>
        <v>0</v>
      </c>
      <c r="K109" s="34"/>
    </row>
    <row r="111" spans="1:231" x14ac:dyDescent="0.2">
      <c r="A111" s="2" t="s">
        <v>160</v>
      </c>
    </row>
    <row r="112" spans="1:231" x14ac:dyDescent="0.2">
      <c r="A112" s="67" t="s">
        <v>86</v>
      </c>
      <c r="B112" s="57" t="s">
        <v>141</v>
      </c>
      <c r="C112" s="57" t="s">
        <v>142</v>
      </c>
      <c r="D112" s="57" t="s">
        <v>142</v>
      </c>
      <c r="E112" s="57" t="s">
        <v>155</v>
      </c>
      <c r="F112" s="57" t="s">
        <v>156</v>
      </c>
      <c r="G112" s="57" t="s">
        <v>157</v>
      </c>
      <c r="H112" s="57" t="str">
        <f>H106</f>
        <v>6th  Forecast</v>
      </c>
      <c r="I112" s="57" t="str">
        <f>I106</f>
        <v>7th  Forecast</v>
      </c>
      <c r="J112" s="57" t="str">
        <f>J106</f>
        <v>Final  Forecast</v>
      </c>
      <c r="K112" s="57" t="str">
        <f>K106</f>
        <v>1ste skatting</v>
      </c>
    </row>
    <row r="113" spans="1:231" x14ac:dyDescent="0.2">
      <c r="A113" s="5"/>
      <c r="B113" s="7" t="str">
        <f t="shared" ref="B113:H113" si="20">B52</f>
        <v>2014/15*</v>
      </c>
      <c r="C113" s="7" t="str">
        <f>C52</f>
        <v>2014/15*</v>
      </c>
      <c r="D113" s="7" t="str">
        <f t="shared" si="20"/>
        <v>2014/15*</v>
      </c>
      <c r="E113" s="7" t="str">
        <f t="shared" si="20"/>
        <v>2014/15*</v>
      </c>
      <c r="F113" s="7" t="str">
        <f t="shared" si="20"/>
        <v>2014/15*</v>
      </c>
      <c r="G113" s="7" t="str">
        <f t="shared" si="20"/>
        <v>2014/15*</v>
      </c>
      <c r="H113" s="7" t="str">
        <f t="shared" si="20"/>
        <v>2014/15*</v>
      </c>
      <c r="I113" s="7" t="str">
        <f>I52</f>
        <v>2014/15*</v>
      </c>
      <c r="J113" s="7" t="str">
        <f>J52</f>
        <v>2014/15*</v>
      </c>
      <c r="K113" s="7" t="str">
        <f>K52</f>
        <v>2014/15*</v>
      </c>
    </row>
    <row r="114" spans="1:231" x14ac:dyDescent="0.2">
      <c r="A114" s="6" t="s">
        <v>44</v>
      </c>
      <c r="B114" s="26" t="s">
        <v>121</v>
      </c>
      <c r="C114" s="26" t="s">
        <v>121</v>
      </c>
      <c r="D114" s="26" t="s">
        <v>121</v>
      </c>
      <c r="E114" s="26" t="s">
        <v>121</v>
      </c>
      <c r="F114" s="26" t="s">
        <v>121</v>
      </c>
      <c r="G114" s="26" t="s">
        <v>121</v>
      </c>
      <c r="H114" s="26" t="s">
        <v>121</v>
      </c>
      <c r="I114" s="26" t="s">
        <v>121</v>
      </c>
      <c r="J114" s="26" t="s">
        <v>121</v>
      </c>
      <c r="K114" s="26" t="s">
        <v>121</v>
      </c>
    </row>
    <row r="115" spans="1:231" x14ac:dyDescent="0.2">
      <c r="A115" s="15"/>
      <c r="B115" s="28"/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1:231" x14ac:dyDescent="0.2">
      <c r="A116" s="16" t="s">
        <v>113</v>
      </c>
      <c r="B116" s="38">
        <f t="shared" ref="B116:J116" si="21">B55/B11</f>
        <v>10</v>
      </c>
      <c r="C116" s="38">
        <f t="shared" si="21"/>
        <v>10</v>
      </c>
      <c r="D116" s="38">
        <f t="shared" si="21"/>
        <v>10</v>
      </c>
      <c r="E116" s="38" t="e">
        <f t="shared" si="21"/>
        <v>#DIV/0!</v>
      </c>
      <c r="F116" s="38" t="e">
        <f t="shared" si="21"/>
        <v>#DIV/0!</v>
      </c>
      <c r="G116" s="38" t="e">
        <f t="shared" si="21"/>
        <v>#DIV/0!</v>
      </c>
      <c r="H116" s="38" t="e">
        <f t="shared" si="21"/>
        <v>#DIV/0!</v>
      </c>
      <c r="I116" s="38" t="e">
        <f t="shared" si="21"/>
        <v>#DIV/0!</v>
      </c>
      <c r="J116" s="38" t="e">
        <f t="shared" si="21"/>
        <v>#DIV/0!</v>
      </c>
      <c r="K116" s="38"/>
    </row>
    <row r="117" spans="1:231" x14ac:dyDescent="0.2">
      <c r="A117" s="16" t="s">
        <v>152</v>
      </c>
      <c r="B117" s="38">
        <f t="shared" ref="B117:J117" si="22">B56/B12</f>
        <v>10</v>
      </c>
      <c r="C117" s="38">
        <f t="shared" si="22"/>
        <v>10</v>
      </c>
      <c r="D117" s="38">
        <f t="shared" si="22"/>
        <v>9.5</v>
      </c>
      <c r="E117" s="38" t="e">
        <f t="shared" si="22"/>
        <v>#DIV/0!</v>
      </c>
      <c r="F117" s="38" t="e">
        <f t="shared" si="22"/>
        <v>#DIV/0!</v>
      </c>
      <c r="G117" s="38" t="e">
        <f t="shared" si="22"/>
        <v>#DIV/0!</v>
      </c>
      <c r="H117" s="38" t="e">
        <f t="shared" si="22"/>
        <v>#DIV/0!</v>
      </c>
      <c r="I117" s="38" t="e">
        <f t="shared" si="22"/>
        <v>#DIV/0!</v>
      </c>
      <c r="J117" s="38" t="e">
        <f t="shared" si="22"/>
        <v>#DIV/0!</v>
      </c>
      <c r="K117" s="38"/>
    </row>
    <row r="118" spans="1:231" x14ac:dyDescent="0.2">
      <c r="A118" s="16" t="s">
        <v>111</v>
      </c>
      <c r="B118" s="38">
        <f t="shared" ref="B118:J118" si="23">B57/B13</f>
        <v>3.2</v>
      </c>
      <c r="C118" s="38">
        <f t="shared" si="23"/>
        <v>3.1</v>
      </c>
      <c r="D118" s="38">
        <f t="shared" si="23"/>
        <v>2.9</v>
      </c>
      <c r="E118" s="38" t="e">
        <f t="shared" si="23"/>
        <v>#DIV/0!</v>
      </c>
      <c r="F118" s="38" t="e">
        <f t="shared" si="23"/>
        <v>#DIV/0!</v>
      </c>
      <c r="G118" s="38" t="e">
        <f t="shared" si="23"/>
        <v>#DIV/0!</v>
      </c>
      <c r="H118" s="38" t="e">
        <f t="shared" si="23"/>
        <v>#DIV/0!</v>
      </c>
      <c r="I118" s="38" t="e">
        <f t="shared" si="23"/>
        <v>#DIV/0!</v>
      </c>
      <c r="J118" s="38" t="e">
        <f t="shared" si="23"/>
        <v>#DIV/0!</v>
      </c>
      <c r="K118" s="38"/>
    </row>
    <row r="119" spans="1:231" x14ac:dyDescent="0.2">
      <c r="A119" s="16" t="s">
        <v>112</v>
      </c>
      <c r="B119" s="38">
        <f t="shared" ref="B119:J119" si="24">B58/B14</f>
        <v>5</v>
      </c>
      <c r="C119" s="38">
        <f t="shared" si="24"/>
        <v>5</v>
      </c>
      <c r="D119" s="38">
        <f t="shared" si="24"/>
        <v>5</v>
      </c>
      <c r="E119" s="38" t="e">
        <f t="shared" si="24"/>
        <v>#DIV/0!</v>
      </c>
      <c r="F119" s="38" t="e">
        <f t="shared" si="24"/>
        <v>#DIV/0!</v>
      </c>
      <c r="G119" s="38" t="e">
        <f t="shared" si="24"/>
        <v>#DIV/0!</v>
      </c>
      <c r="H119" s="38" t="e">
        <f t="shared" si="24"/>
        <v>#DIV/0!</v>
      </c>
      <c r="I119" s="38" t="e">
        <f t="shared" si="24"/>
        <v>#DIV/0!</v>
      </c>
      <c r="J119" s="38" t="e">
        <f t="shared" si="24"/>
        <v>#DIV/0!</v>
      </c>
      <c r="K119" s="38"/>
    </row>
    <row r="120" spans="1:231" x14ac:dyDescent="0.2">
      <c r="A120" s="16" t="s">
        <v>54</v>
      </c>
      <c r="B120" s="38">
        <f t="shared" ref="B120:J120" si="25">B59/B15</f>
        <v>4.5</v>
      </c>
      <c r="C120" s="38">
        <f t="shared" si="25"/>
        <v>5</v>
      </c>
      <c r="D120" s="38">
        <f t="shared" si="25"/>
        <v>5</v>
      </c>
      <c r="E120" s="38" t="e">
        <f t="shared" si="25"/>
        <v>#DIV/0!</v>
      </c>
      <c r="F120" s="38" t="e">
        <f t="shared" si="25"/>
        <v>#DIV/0!</v>
      </c>
      <c r="G120" s="38" t="e">
        <f t="shared" si="25"/>
        <v>#DIV/0!</v>
      </c>
      <c r="H120" s="38" t="e">
        <f t="shared" si="25"/>
        <v>#DIV/0!</v>
      </c>
      <c r="I120" s="38" t="e">
        <f t="shared" si="25"/>
        <v>#DIV/0!</v>
      </c>
      <c r="J120" s="38" t="e">
        <f t="shared" si="25"/>
        <v>#DIV/0!</v>
      </c>
      <c r="K120" s="38"/>
    </row>
    <row r="121" spans="1:231" x14ac:dyDescent="0.2">
      <c r="A121" s="16" t="s">
        <v>55</v>
      </c>
      <c r="B121" s="38">
        <f t="shared" ref="B121:J121" si="26">B60/B16</f>
        <v>4.4000000000000004</v>
      </c>
      <c r="C121" s="38">
        <f t="shared" si="26"/>
        <v>4.0999999999999996</v>
      </c>
      <c r="D121" s="38">
        <f t="shared" si="26"/>
        <v>4</v>
      </c>
      <c r="E121" s="38" t="e">
        <f t="shared" si="26"/>
        <v>#DIV/0!</v>
      </c>
      <c r="F121" s="38" t="e">
        <f t="shared" si="26"/>
        <v>#DIV/0!</v>
      </c>
      <c r="G121" s="38" t="e">
        <f t="shared" si="26"/>
        <v>#DIV/0!</v>
      </c>
      <c r="H121" s="38" t="e">
        <f t="shared" si="26"/>
        <v>#DIV/0!</v>
      </c>
      <c r="I121" s="38" t="e">
        <f t="shared" si="26"/>
        <v>#DIV/0!</v>
      </c>
      <c r="J121" s="38" t="e">
        <f t="shared" si="26"/>
        <v>#DIV/0!</v>
      </c>
      <c r="K121" s="38"/>
    </row>
    <row r="122" spans="1:231" x14ac:dyDescent="0.2">
      <c r="A122" s="16" t="s">
        <v>114</v>
      </c>
      <c r="B122" s="38">
        <f t="shared" ref="B122:J122" si="27">B61/B17</f>
        <v>5</v>
      </c>
      <c r="C122" s="38">
        <f t="shared" si="27"/>
        <v>5</v>
      </c>
      <c r="D122" s="38">
        <f t="shared" si="27"/>
        <v>5.5</v>
      </c>
      <c r="E122" s="38" t="e">
        <f t="shared" si="27"/>
        <v>#DIV/0!</v>
      </c>
      <c r="F122" s="38" t="e">
        <f t="shared" si="27"/>
        <v>#DIV/0!</v>
      </c>
      <c r="G122" s="38" t="e">
        <f t="shared" si="27"/>
        <v>#DIV/0!</v>
      </c>
      <c r="H122" s="38" t="e">
        <f t="shared" si="27"/>
        <v>#DIV/0!</v>
      </c>
      <c r="I122" s="38" t="e">
        <f t="shared" si="27"/>
        <v>#DIV/0!</v>
      </c>
      <c r="J122" s="38" t="e">
        <f t="shared" si="27"/>
        <v>#DIV/0!</v>
      </c>
      <c r="K122" s="38"/>
    </row>
    <row r="123" spans="1:231" x14ac:dyDescent="0.2">
      <c r="A123" s="16" t="s">
        <v>57</v>
      </c>
      <c r="B123" s="38">
        <f t="shared" ref="B123:J123" si="28">B62/B18</f>
        <v>4</v>
      </c>
      <c r="C123" s="38">
        <f t="shared" si="28"/>
        <v>4.2</v>
      </c>
      <c r="D123" s="38">
        <f t="shared" si="28"/>
        <v>4.2</v>
      </c>
      <c r="E123" s="38" t="e">
        <f t="shared" si="28"/>
        <v>#DIV/0!</v>
      </c>
      <c r="F123" s="38" t="e">
        <f t="shared" si="28"/>
        <v>#DIV/0!</v>
      </c>
      <c r="G123" s="38" t="e">
        <f t="shared" si="28"/>
        <v>#DIV/0!</v>
      </c>
      <c r="H123" s="38" t="e">
        <f t="shared" si="28"/>
        <v>#DIV/0!</v>
      </c>
      <c r="I123" s="38" t="e">
        <f t="shared" si="28"/>
        <v>#DIV/0!</v>
      </c>
      <c r="J123" s="38" t="e">
        <f t="shared" si="28"/>
        <v>#DIV/0!</v>
      </c>
      <c r="K123" s="38"/>
    </row>
    <row r="124" spans="1:231" x14ac:dyDescent="0.2">
      <c r="A124" s="16" t="s">
        <v>115</v>
      </c>
      <c r="B124" s="38">
        <f t="shared" ref="B124:J124" si="29">B63/B19</f>
        <v>2</v>
      </c>
      <c r="C124" s="38">
        <f t="shared" si="29"/>
        <v>2.1</v>
      </c>
      <c r="D124" s="38">
        <f t="shared" si="29"/>
        <v>2</v>
      </c>
      <c r="E124" s="38" t="e">
        <f t="shared" si="29"/>
        <v>#DIV/0!</v>
      </c>
      <c r="F124" s="38" t="e">
        <f t="shared" si="29"/>
        <v>#DIV/0!</v>
      </c>
      <c r="G124" s="38" t="e">
        <f t="shared" si="29"/>
        <v>#DIV/0!</v>
      </c>
      <c r="H124" s="38" t="e">
        <f t="shared" si="29"/>
        <v>#DIV/0!</v>
      </c>
      <c r="I124" s="38" t="e">
        <f t="shared" si="29"/>
        <v>#DIV/0!</v>
      </c>
      <c r="J124" s="38" t="e">
        <f t="shared" si="29"/>
        <v>#DIV/0!</v>
      </c>
      <c r="K124" s="38"/>
    </row>
    <row r="125" spans="1:231" x14ac:dyDescent="0.2">
      <c r="A125" s="15"/>
      <c r="B125" s="38"/>
      <c r="C125" s="38"/>
      <c r="D125" s="38"/>
      <c r="E125" s="38"/>
      <c r="F125" s="38"/>
      <c r="G125" s="38"/>
      <c r="H125" s="38"/>
      <c r="I125" s="38"/>
      <c r="J125" s="38"/>
      <c r="K125" s="38"/>
    </row>
    <row r="126" spans="1:231" x14ac:dyDescent="0.2">
      <c r="A126" s="17" t="s">
        <v>60</v>
      </c>
      <c r="B126" s="39">
        <f t="shared" ref="B126:G126" si="30">B65/B21</f>
        <v>3.1637050307461383</v>
      </c>
      <c r="C126" s="39">
        <f>C65/C21</f>
        <v>3.1308351702179773</v>
      </c>
      <c r="D126" s="39">
        <f t="shared" si="30"/>
        <v>3.0260408967726042</v>
      </c>
      <c r="E126" s="39" t="e">
        <f t="shared" si="30"/>
        <v>#DIV/0!</v>
      </c>
      <c r="F126" s="39" t="e">
        <f t="shared" si="30"/>
        <v>#DIV/0!</v>
      </c>
      <c r="G126" s="39" t="e">
        <f t="shared" si="30"/>
        <v>#DIV/0!</v>
      </c>
      <c r="H126" s="39" t="e">
        <f>H65/H21</f>
        <v>#DIV/0!</v>
      </c>
      <c r="I126" s="39" t="e">
        <f>I65/I21</f>
        <v>#DIV/0!</v>
      </c>
      <c r="J126" s="39" t="e">
        <f>J65/J21</f>
        <v>#DIV/0!</v>
      </c>
      <c r="K126" s="39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</row>
    <row r="127" spans="1:231" x14ac:dyDescent="0.2">
      <c r="A127" s="18"/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32" spans="1:11" x14ac:dyDescent="0.2">
      <c r="A132" s="2" t="s">
        <v>160</v>
      </c>
    </row>
    <row r="133" spans="1:11" x14ac:dyDescent="0.2">
      <c r="A133" s="67" t="s">
        <v>94</v>
      </c>
      <c r="B133" s="57" t="s">
        <v>141</v>
      </c>
      <c r="C133" s="57" t="s">
        <v>142</v>
      </c>
      <c r="D133" s="57" t="s">
        <v>142</v>
      </c>
      <c r="E133" s="57" t="s">
        <v>155</v>
      </c>
      <c r="F133" s="57" t="s">
        <v>156</v>
      </c>
      <c r="G133" s="57" t="s">
        <v>157</v>
      </c>
      <c r="H133" s="57" t="str">
        <f>H112</f>
        <v>6th  Forecast</v>
      </c>
      <c r="I133" s="57" t="str">
        <f>I112</f>
        <v>7th  Forecast</v>
      </c>
      <c r="J133" s="57" t="str">
        <f>J112</f>
        <v>Final  Forecast</v>
      </c>
      <c r="K133" s="57" t="str">
        <f>K112</f>
        <v>1ste skatting</v>
      </c>
    </row>
    <row r="134" spans="1:11" x14ac:dyDescent="0.2">
      <c r="A134" s="5"/>
      <c r="B134" s="32" t="s">
        <v>31</v>
      </c>
      <c r="C134" s="32" t="s">
        <v>161</v>
      </c>
      <c r="D134" s="32" t="s">
        <v>31</v>
      </c>
      <c r="E134" s="32" t="s">
        <v>31</v>
      </c>
      <c r="F134" s="32" t="s">
        <v>161</v>
      </c>
      <c r="G134" s="32" t="s">
        <v>161</v>
      </c>
      <c r="H134" s="32" t="s">
        <v>161</v>
      </c>
      <c r="I134" s="32" t="s">
        <v>162</v>
      </c>
      <c r="J134" s="32" t="s">
        <v>162</v>
      </c>
      <c r="K134" s="32" t="s">
        <v>162</v>
      </c>
    </row>
    <row r="135" spans="1:11" x14ac:dyDescent="0.2">
      <c r="A135" s="6" t="s">
        <v>44</v>
      </c>
      <c r="B135" s="8" t="s">
        <v>121</v>
      </c>
      <c r="C135" s="8" t="s">
        <v>121</v>
      </c>
      <c r="D135" s="8" t="s">
        <v>121</v>
      </c>
      <c r="E135" s="8" t="s">
        <v>121</v>
      </c>
      <c r="F135" s="8" t="s">
        <v>121</v>
      </c>
      <c r="G135" s="8" t="s">
        <v>121</v>
      </c>
      <c r="H135" s="8" t="s">
        <v>121</v>
      </c>
      <c r="I135" s="8" t="s">
        <v>121</v>
      </c>
      <c r="J135" s="8" t="s">
        <v>121</v>
      </c>
      <c r="K135" s="8" t="s">
        <v>121</v>
      </c>
    </row>
    <row r="136" spans="1:11" x14ac:dyDescent="0.2">
      <c r="A136" s="15"/>
      <c r="B136" s="28"/>
      <c r="C136" s="28"/>
      <c r="D136" s="28"/>
      <c r="E136" s="28"/>
      <c r="F136" s="28"/>
      <c r="G136" s="28"/>
      <c r="H136" s="28"/>
      <c r="I136" s="28"/>
      <c r="J136" s="28"/>
      <c r="K136" s="28"/>
    </row>
    <row r="137" spans="1:11" x14ac:dyDescent="0.2">
      <c r="A137" s="16" t="s">
        <v>113</v>
      </c>
      <c r="B137" s="38">
        <f t="shared" ref="B137:J137" si="31">B75/B30</f>
        <v>10</v>
      </c>
      <c r="C137" s="38">
        <f t="shared" si="31"/>
        <v>10</v>
      </c>
      <c r="D137" s="38">
        <f t="shared" si="31"/>
        <v>10</v>
      </c>
      <c r="E137" s="38" t="e">
        <f t="shared" si="31"/>
        <v>#DIV/0!</v>
      </c>
      <c r="F137" s="38" t="e">
        <f t="shared" si="31"/>
        <v>#DIV/0!</v>
      </c>
      <c r="G137" s="38" t="e">
        <f t="shared" si="31"/>
        <v>#DIV/0!</v>
      </c>
      <c r="H137" s="38" t="e">
        <f t="shared" si="31"/>
        <v>#DIV/0!</v>
      </c>
      <c r="I137" s="38" t="e">
        <f t="shared" si="31"/>
        <v>#DIV/0!</v>
      </c>
      <c r="J137" s="38" t="e">
        <f t="shared" si="31"/>
        <v>#DIV/0!</v>
      </c>
      <c r="K137" s="38"/>
    </row>
    <row r="138" spans="1:11" x14ac:dyDescent="0.2">
      <c r="A138" s="16" t="s">
        <v>152</v>
      </c>
      <c r="B138" s="38">
        <f t="shared" ref="B138:J138" si="32">B76/B31</f>
        <v>13.5</v>
      </c>
      <c r="C138" s="38">
        <f t="shared" si="32"/>
        <v>13.5</v>
      </c>
      <c r="D138" s="38">
        <f t="shared" si="32"/>
        <v>13</v>
      </c>
      <c r="E138" s="38" t="e">
        <f t="shared" si="32"/>
        <v>#DIV/0!</v>
      </c>
      <c r="F138" s="38" t="e">
        <f t="shared" si="32"/>
        <v>#DIV/0!</v>
      </c>
      <c r="G138" s="38" t="e">
        <f t="shared" si="32"/>
        <v>#DIV/0!</v>
      </c>
      <c r="H138" s="38" t="e">
        <f t="shared" si="32"/>
        <v>#DIV/0!</v>
      </c>
      <c r="I138" s="38" t="e">
        <f t="shared" si="32"/>
        <v>#DIV/0!</v>
      </c>
      <c r="J138" s="38" t="e">
        <f t="shared" si="32"/>
        <v>#DIV/0!</v>
      </c>
      <c r="K138" s="38"/>
    </row>
    <row r="139" spans="1:11" x14ac:dyDescent="0.2">
      <c r="A139" s="16" t="s">
        <v>111</v>
      </c>
      <c r="B139" s="38">
        <f t="shared" ref="B139:J139" si="33">B77/B32</f>
        <v>3.3</v>
      </c>
      <c r="C139" s="38">
        <f t="shared" si="33"/>
        <v>3.15</v>
      </c>
      <c r="D139" s="38">
        <f t="shared" si="33"/>
        <v>3.1</v>
      </c>
      <c r="E139" s="38" t="e">
        <f t="shared" si="33"/>
        <v>#DIV/0!</v>
      </c>
      <c r="F139" s="38" t="e">
        <f t="shared" si="33"/>
        <v>#DIV/0!</v>
      </c>
      <c r="G139" s="38" t="e">
        <f t="shared" si="33"/>
        <v>#DIV/0!</v>
      </c>
      <c r="H139" s="38" t="e">
        <f t="shared" si="33"/>
        <v>#DIV/0!</v>
      </c>
      <c r="I139" s="38" t="e">
        <f t="shared" si="33"/>
        <v>#DIV/0!</v>
      </c>
      <c r="J139" s="38" t="e">
        <f t="shared" si="33"/>
        <v>#DIV/0!</v>
      </c>
      <c r="K139" s="38"/>
    </row>
    <row r="140" spans="1:11" x14ac:dyDescent="0.2">
      <c r="A140" s="16" t="s">
        <v>112</v>
      </c>
      <c r="B140" s="38">
        <f t="shared" ref="B140:J140" si="34">B78/B33</f>
        <v>5</v>
      </c>
      <c r="C140" s="38">
        <f t="shared" si="34"/>
        <v>5</v>
      </c>
      <c r="D140" s="38">
        <f t="shared" si="34"/>
        <v>5</v>
      </c>
      <c r="E140" s="38" t="e">
        <f t="shared" si="34"/>
        <v>#DIV/0!</v>
      </c>
      <c r="F140" s="38" t="e">
        <f t="shared" si="34"/>
        <v>#DIV/0!</v>
      </c>
      <c r="G140" s="38" t="e">
        <f t="shared" si="34"/>
        <v>#DIV/0!</v>
      </c>
      <c r="H140" s="38" t="e">
        <f t="shared" si="34"/>
        <v>#DIV/0!</v>
      </c>
      <c r="I140" s="38" t="e">
        <f t="shared" si="34"/>
        <v>#DIV/0!</v>
      </c>
      <c r="J140" s="38" t="e">
        <f t="shared" si="34"/>
        <v>#DIV/0!</v>
      </c>
      <c r="K140" s="38"/>
    </row>
    <row r="141" spans="1:11" x14ac:dyDescent="0.2">
      <c r="A141" s="16" t="s">
        <v>54</v>
      </c>
      <c r="B141" s="38">
        <f t="shared" ref="B141:J141" si="35">B79/B34</f>
        <v>5.5</v>
      </c>
      <c r="C141" s="38">
        <f t="shared" si="35"/>
        <v>5.5</v>
      </c>
      <c r="D141" s="38">
        <f t="shared" si="35"/>
        <v>5.6000000000000005</v>
      </c>
      <c r="E141" s="38" t="e">
        <f t="shared" si="35"/>
        <v>#DIV/0!</v>
      </c>
      <c r="F141" s="38" t="e">
        <f t="shared" si="35"/>
        <v>#DIV/0!</v>
      </c>
      <c r="G141" s="38" t="e">
        <f t="shared" si="35"/>
        <v>#DIV/0!</v>
      </c>
      <c r="H141" s="38" t="e">
        <f t="shared" si="35"/>
        <v>#DIV/0!</v>
      </c>
      <c r="I141" s="38" t="e">
        <f t="shared" si="35"/>
        <v>#DIV/0!</v>
      </c>
      <c r="J141" s="38" t="e">
        <f t="shared" si="35"/>
        <v>#DIV/0!</v>
      </c>
      <c r="K141" s="38"/>
    </row>
    <row r="142" spans="1:11" x14ac:dyDescent="0.2">
      <c r="A142" s="16" t="s">
        <v>55</v>
      </c>
      <c r="B142" s="38">
        <f t="shared" ref="B142:J142" si="36">B80/B35</f>
        <v>4.55</v>
      </c>
      <c r="C142" s="38">
        <f t="shared" si="36"/>
        <v>4.4000000000000004</v>
      </c>
      <c r="D142" s="38">
        <f t="shared" si="36"/>
        <v>4.4000000000000004</v>
      </c>
      <c r="E142" s="38" t="e">
        <f t="shared" si="36"/>
        <v>#DIV/0!</v>
      </c>
      <c r="F142" s="38" t="e">
        <f t="shared" si="36"/>
        <v>#DIV/0!</v>
      </c>
      <c r="G142" s="38" t="e">
        <f t="shared" si="36"/>
        <v>#DIV/0!</v>
      </c>
      <c r="H142" s="38" t="e">
        <f t="shared" si="36"/>
        <v>#DIV/0!</v>
      </c>
      <c r="I142" s="38" t="e">
        <f t="shared" si="36"/>
        <v>#DIV/0!</v>
      </c>
      <c r="J142" s="38" t="e">
        <f t="shared" si="36"/>
        <v>#DIV/0!</v>
      </c>
      <c r="K142" s="38"/>
    </row>
    <row r="143" spans="1:11" x14ac:dyDescent="0.2">
      <c r="A143" s="16" t="s">
        <v>114</v>
      </c>
      <c r="B143" s="38">
        <f t="shared" ref="B143:J143" si="37">B81/B36</f>
        <v>5.5</v>
      </c>
      <c r="C143" s="38">
        <f t="shared" si="37"/>
        <v>5.5</v>
      </c>
      <c r="D143" s="38">
        <f t="shared" si="37"/>
        <v>5.8</v>
      </c>
      <c r="E143" s="38" t="e">
        <f t="shared" si="37"/>
        <v>#DIV/0!</v>
      </c>
      <c r="F143" s="38" t="e">
        <f t="shared" si="37"/>
        <v>#DIV/0!</v>
      </c>
      <c r="G143" s="38" t="e">
        <f t="shared" si="37"/>
        <v>#DIV/0!</v>
      </c>
      <c r="H143" s="38" t="e">
        <f t="shared" si="37"/>
        <v>#DIV/0!</v>
      </c>
      <c r="I143" s="38" t="e">
        <f t="shared" si="37"/>
        <v>#DIV/0!</v>
      </c>
      <c r="J143" s="38" t="e">
        <f t="shared" si="37"/>
        <v>#DIV/0!</v>
      </c>
      <c r="K143" s="38"/>
    </row>
    <row r="144" spans="1:11" x14ac:dyDescent="0.2">
      <c r="A144" s="16" t="s">
        <v>57</v>
      </c>
      <c r="B144" s="38">
        <f t="shared" ref="B144:J144" si="38">B82/B37</f>
        <v>4.2</v>
      </c>
      <c r="C144" s="38">
        <f t="shared" si="38"/>
        <v>4.2</v>
      </c>
      <c r="D144" s="38">
        <f t="shared" si="38"/>
        <v>4.2003571428571425</v>
      </c>
      <c r="E144" s="38" t="e">
        <f t="shared" si="38"/>
        <v>#DIV/0!</v>
      </c>
      <c r="F144" s="38" t="e">
        <f t="shared" si="38"/>
        <v>#DIV/0!</v>
      </c>
      <c r="G144" s="38" t="e">
        <f t="shared" si="38"/>
        <v>#DIV/0!</v>
      </c>
      <c r="H144" s="38" t="e">
        <f t="shared" si="38"/>
        <v>#DIV/0!</v>
      </c>
      <c r="I144" s="38" t="e">
        <f t="shared" si="38"/>
        <v>#DIV/0!</v>
      </c>
      <c r="J144" s="38" t="e">
        <f t="shared" si="38"/>
        <v>#DIV/0!</v>
      </c>
      <c r="K144" s="38"/>
    </row>
    <row r="145" spans="1:231" x14ac:dyDescent="0.2">
      <c r="A145" s="16" t="s">
        <v>115</v>
      </c>
      <c r="B145" s="38">
        <f t="shared" ref="B145:J145" si="39">B83/B38</f>
        <v>2</v>
      </c>
      <c r="C145" s="38">
        <f t="shared" si="39"/>
        <v>2</v>
      </c>
      <c r="D145" s="38">
        <f t="shared" si="39"/>
        <v>2</v>
      </c>
      <c r="E145" s="38" t="e">
        <f t="shared" si="39"/>
        <v>#DIV/0!</v>
      </c>
      <c r="F145" s="38" t="e">
        <f t="shared" si="39"/>
        <v>#DIV/0!</v>
      </c>
      <c r="G145" s="38" t="e">
        <f t="shared" si="39"/>
        <v>#DIV/0!</v>
      </c>
      <c r="H145" s="38" t="e">
        <f t="shared" si="39"/>
        <v>#DIV/0!</v>
      </c>
      <c r="I145" s="38" t="e">
        <f t="shared" si="39"/>
        <v>#DIV/0!</v>
      </c>
      <c r="J145" s="38" t="e">
        <f t="shared" si="39"/>
        <v>#DIV/0!</v>
      </c>
      <c r="K145" s="38"/>
    </row>
    <row r="146" spans="1:231" x14ac:dyDescent="0.2">
      <c r="A146" s="15"/>
      <c r="B146" s="11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231" x14ac:dyDescent="0.2">
      <c r="A147" s="17" t="s">
        <v>60</v>
      </c>
      <c r="B147" s="39">
        <f t="shared" ref="B147:G147" si="40">B85/B40</f>
        <v>4.3337662337662337</v>
      </c>
      <c r="C147" s="39">
        <f>C85/C40</f>
        <v>4.2962433862433862</v>
      </c>
      <c r="D147" s="39">
        <f t="shared" si="40"/>
        <v>4.2860729613733906</v>
      </c>
      <c r="E147" s="39" t="e">
        <f t="shared" si="40"/>
        <v>#DIV/0!</v>
      </c>
      <c r="F147" s="39" t="e">
        <f t="shared" si="40"/>
        <v>#DIV/0!</v>
      </c>
      <c r="G147" s="39" t="e">
        <f t="shared" si="40"/>
        <v>#DIV/0!</v>
      </c>
      <c r="H147" s="39" t="e">
        <f>H85/H40</f>
        <v>#DIV/0!</v>
      </c>
      <c r="I147" s="39" t="e">
        <f>I85/I40</f>
        <v>#DIV/0!</v>
      </c>
      <c r="J147" s="39" t="e">
        <f>J85/J40</f>
        <v>#DIV/0!</v>
      </c>
      <c r="K147" s="39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</row>
    <row r="148" spans="1:231" x14ac:dyDescent="0.2">
      <c r="A148" s="18"/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50" spans="1:231" x14ac:dyDescent="0.2">
      <c r="A150" s="3" t="s">
        <v>95</v>
      </c>
    </row>
    <row r="151" spans="1:231" x14ac:dyDescent="0.2">
      <c r="A151" s="3" t="s">
        <v>96</v>
      </c>
      <c r="B151" s="57" t="s">
        <v>141</v>
      </c>
      <c r="C151" s="57" t="s">
        <v>142</v>
      </c>
      <c r="D151" s="57" t="s">
        <v>142</v>
      </c>
      <c r="E151" s="57" t="s">
        <v>155</v>
      </c>
      <c r="F151" s="57" t="s">
        <v>156</v>
      </c>
      <c r="G151" s="57" t="s">
        <v>157</v>
      </c>
      <c r="H151" s="57" t="str">
        <f>H133</f>
        <v>6th  Forecast</v>
      </c>
      <c r="I151" s="57" t="str">
        <f>I133</f>
        <v>7th  Forecast</v>
      </c>
      <c r="J151" s="57" t="str">
        <f>J133</f>
        <v>Final  Forecast</v>
      </c>
      <c r="K151" s="57" t="str">
        <f>K133</f>
        <v>1ste skatting</v>
      </c>
    </row>
    <row r="152" spans="1:231" x14ac:dyDescent="0.2">
      <c r="A152" s="28"/>
      <c r="B152" s="32" t="s">
        <v>31</v>
      </c>
      <c r="C152" s="32" t="s">
        <v>161</v>
      </c>
      <c r="D152" s="32" t="s">
        <v>31</v>
      </c>
      <c r="E152" s="32" t="s">
        <v>31</v>
      </c>
      <c r="F152" s="32" t="s">
        <v>161</v>
      </c>
      <c r="G152" s="32" t="s">
        <v>161</v>
      </c>
      <c r="H152" s="32" t="s">
        <v>161</v>
      </c>
      <c r="I152" s="32" t="s">
        <v>162</v>
      </c>
      <c r="J152" s="32" t="s">
        <v>162</v>
      </c>
      <c r="K152" s="32" t="s">
        <v>162</v>
      </c>
    </row>
    <row r="153" spans="1:231" x14ac:dyDescent="0.2">
      <c r="A153" s="11"/>
      <c r="B153" s="8" t="s">
        <v>121</v>
      </c>
      <c r="C153" s="8" t="s">
        <v>121</v>
      </c>
      <c r="D153" s="8" t="s">
        <v>121</v>
      </c>
      <c r="E153" s="8" t="s">
        <v>121</v>
      </c>
      <c r="F153" s="8" t="s">
        <v>121</v>
      </c>
      <c r="G153" s="8" t="s">
        <v>121</v>
      </c>
      <c r="H153" s="8" t="s">
        <v>121</v>
      </c>
      <c r="I153" s="8" t="s">
        <v>121</v>
      </c>
      <c r="J153" s="8" t="s">
        <v>121</v>
      </c>
      <c r="K153" s="8" t="s">
        <v>121</v>
      </c>
    </row>
    <row r="154" spans="1:231" x14ac:dyDescent="0.2">
      <c r="A154" s="68" t="s">
        <v>60</v>
      </c>
      <c r="B154" s="62">
        <f>(B109/B47)</f>
        <v>3.7281658020700195</v>
      </c>
      <c r="C154" s="62">
        <f>(C109/C47)</f>
        <v>3.6910848276739157</v>
      </c>
      <c r="D154" s="62">
        <f t="shared" ref="D154:K154" si="41">(D109/D47)</f>
        <v>3.6292770001284191</v>
      </c>
      <c r="E154" s="62" t="e">
        <f t="shared" si="41"/>
        <v>#DIV/0!</v>
      </c>
      <c r="F154" s="62" t="e">
        <f t="shared" si="41"/>
        <v>#DIV/0!</v>
      </c>
      <c r="G154" s="62" t="e">
        <f t="shared" si="41"/>
        <v>#DIV/0!</v>
      </c>
      <c r="H154" s="30" t="e">
        <f t="shared" si="41"/>
        <v>#DIV/0!</v>
      </c>
      <c r="I154" s="30" t="e">
        <f t="shared" si="41"/>
        <v>#DIV/0!</v>
      </c>
      <c r="J154" s="30" t="e">
        <f>(J109/J47)</f>
        <v>#DIV/0!</v>
      </c>
      <c r="K154" s="30" t="e">
        <f t="shared" si="41"/>
        <v>#DIV/0!</v>
      </c>
    </row>
    <row r="157" spans="1:231" x14ac:dyDescent="0.2">
      <c r="A157" s="2" t="s">
        <v>97</v>
      </c>
    </row>
    <row r="158" spans="1:231" x14ac:dyDescent="0.2">
      <c r="A158" s="2" t="s">
        <v>98</v>
      </c>
    </row>
    <row r="159" spans="1:231" x14ac:dyDescent="0.2">
      <c r="B159" s="57" t="s">
        <v>141</v>
      </c>
      <c r="C159" s="57" t="s">
        <v>142</v>
      </c>
      <c r="D159" s="57" t="s">
        <v>142</v>
      </c>
      <c r="E159" s="57" t="s">
        <v>155</v>
      </c>
      <c r="F159" s="57" t="s">
        <v>156</v>
      </c>
      <c r="G159" s="57" t="s">
        <v>157</v>
      </c>
      <c r="H159" s="57" t="str">
        <f>H151</f>
        <v>6th  Forecast</v>
      </c>
      <c r="I159" s="57" t="str">
        <f>I151</f>
        <v>7th  Forecast</v>
      </c>
      <c r="J159" s="57" t="str">
        <f>J151</f>
        <v>Final  Forecast</v>
      </c>
      <c r="K159" s="57" t="str">
        <f>K151</f>
        <v>1ste skatting</v>
      </c>
    </row>
    <row r="160" spans="1:231" x14ac:dyDescent="0.2">
      <c r="A160" s="69" t="s">
        <v>99</v>
      </c>
      <c r="B160" s="23" t="str">
        <f t="shared" ref="B160:K160" si="42">B8</f>
        <v>2014/15*</v>
      </c>
      <c r="C160" s="23" t="str">
        <f t="shared" si="42"/>
        <v>2014/15*</v>
      </c>
      <c r="D160" s="23" t="str">
        <f t="shared" si="42"/>
        <v>2014/15*</v>
      </c>
      <c r="E160" s="23" t="str">
        <f t="shared" si="42"/>
        <v>2014/15*</v>
      </c>
      <c r="F160" s="23" t="str">
        <f t="shared" si="42"/>
        <v>2014/15*</v>
      </c>
      <c r="G160" s="23" t="str">
        <f t="shared" si="42"/>
        <v>2014/15*</v>
      </c>
      <c r="H160" s="23" t="str">
        <f t="shared" si="42"/>
        <v>2014/15*</v>
      </c>
      <c r="I160" s="23" t="str">
        <f t="shared" si="42"/>
        <v>2014/15*</v>
      </c>
      <c r="J160" s="23" t="str">
        <f t="shared" si="42"/>
        <v>2014/15*</v>
      </c>
      <c r="K160" s="23" t="str">
        <f t="shared" si="42"/>
        <v>2014/15*</v>
      </c>
    </row>
    <row r="161" spans="1:11" x14ac:dyDescent="0.2">
      <c r="A161" s="29" t="s">
        <v>100</v>
      </c>
      <c r="B161" s="26" t="s">
        <v>45</v>
      </c>
      <c r="C161" s="26" t="s">
        <v>45</v>
      </c>
      <c r="D161" s="26" t="s">
        <v>45</v>
      </c>
      <c r="E161" s="26" t="s">
        <v>45</v>
      </c>
      <c r="F161" s="26" t="s">
        <v>45</v>
      </c>
      <c r="G161" s="26" t="s">
        <v>45</v>
      </c>
      <c r="H161" s="26" t="s">
        <v>45</v>
      </c>
      <c r="I161" s="26" t="s">
        <v>45</v>
      </c>
      <c r="J161" s="26" t="s">
        <v>45</v>
      </c>
      <c r="K161" s="26" t="s">
        <v>45</v>
      </c>
    </row>
    <row r="162" spans="1:11" x14ac:dyDescent="0.2">
      <c r="A162" s="6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2">
      <c r="A163" s="13" t="s">
        <v>101</v>
      </c>
      <c r="B163" s="12">
        <f t="shared" ref="B163:G163" si="43">+B21</f>
        <v>1032.6500000000001</v>
      </c>
      <c r="C163" s="12">
        <f>+C21</f>
        <v>1020.75</v>
      </c>
      <c r="D163" s="12">
        <f t="shared" si="43"/>
        <v>1014.75</v>
      </c>
      <c r="E163" s="12">
        <f t="shared" si="43"/>
        <v>0</v>
      </c>
      <c r="F163" s="12">
        <f t="shared" si="43"/>
        <v>0</v>
      </c>
      <c r="G163" s="12">
        <f t="shared" si="43"/>
        <v>0</v>
      </c>
      <c r="H163" s="12">
        <f>+H21</f>
        <v>0</v>
      </c>
      <c r="I163" s="12">
        <f>+I21</f>
        <v>0</v>
      </c>
      <c r="J163" s="12">
        <f>+J21</f>
        <v>0</v>
      </c>
      <c r="K163" s="12"/>
    </row>
    <row r="164" spans="1:11" x14ac:dyDescent="0.2">
      <c r="A164" s="13" t="s">
        <v>102</v>
      </c>
      <c r="B164" s="12">
        <f t="shared" ref="B164:G164" si="44">+B40</f>
        <v>962.5</v>
      </c>
      <c r="C164" s="12">
        <f>+C40</f>
        <v>945</v>
      </c>
      <c r="D164" s="12">
        <f t="shared" si="44"/>
        <v>932</v>
      </c>
      <c r="E164" s="12">
        <f t="shared" si="44"/>
        <v>0</v>
      </c>
      <c r="F164" s="12">
        <f t="shared" si="44"/>
        <v>0</v>
      </c>
      <c r="G164" s="12">
        <f t="shared" si="44"/>
        <v>0</v>
      </c>
      <c r="H164" s="12">
        <f>+H40</f>
        <v>0</v>
      </c>
      <c r="I164" s="12">
        <f>+I40</f>
        <v>0</v>
      </c>
      <c r="J164" s="12">
        <f>+J40</f>
        <v>0</v>
      </c>
      <c r="K164" s="12"/>
    </row>
    <row r="165" spans="1:11" x14ac:dyDescent="0.2">
      <c r="A165" s="13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x14ac:dyDescent="0.2">
      <c r="A166" s="13" t="s">
        <v>103</v>
      </c>
      <c r="B166" s="12">
        <f t="shared" ref="B166:G166" si="45">+B163+B164</f>
        <v>1995.15</v>
      </c>
      <c r="C166" s="12">
        <f>+C163+C164</f>
        <v>1965.75</v>
      </c>
      <c r="D166" s="12">
        <f t="shared" si="45"/>
        <v>1946.75</v>
      </c>
      <c r="E166" s="12">
        <f t="shared" si="45"/>
        <v>0</v>
      </c>
      <c r="F166" s="12">
        <f t="shared" si="45"/>
        <v>0</v>
      </c>
      <c r="G166" s="12">
        <f t="shared" si="45"/>
        <v>0</v>
      </c>
      <c r="H166" s="12">
        <f>+H163+H164</f>
        <v>0</v>
      </c>
      <c r="I166" s="12">
        <f>+I163+I164</f>
        <v>0</v>
      </c>
      <c r="J166" s="12">
        <f>+J163+J164</f>
        <v>0</v>
      </c>
      <c r="K166" s="12"/>
    </row>
    <row r="167" spans="1:11" x14ac:dyDescent="0.2">
      <c r="A167" s="13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x14ac:dyDescent="0.2">
      <c r="A168" s="13" t="s">
        <v>104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x14ac:dyDescent="0.2">
      <c r="A169" s="13" t="s">
        <v>105</v>
      </c>
      <c r="B169" s="12">
        <f t="shared" ref="B169:G169" si="46">+B163/B166*100</f>
        <v>51.75801318196627</v>
      </c>
      <c r="C169" s="12">
        <f>+C163/C166*100</f>
        <v>51.926745516978258</v>
      </c>
      <c r="D169" s="12">
        <f t="shared" si="46"/>
        <v>52.125337100295368</v>
      </c>
      <c r="E169" s="12" t="e">
        <f t="shared" si="46"/>
        <v>#DIV/0!</v>
      </c>
      <c r="F169" s="12" t="e">
        <f t="shared" si="46"/>
        <v>#DIV/0!</v>
      </c>
      <c r="G169" s="12" t="e">
        <f t="shared" si="46"/>
        <v>#DIV/0!</v>
      </c>
      <c r="H169" s="12" t="e">
        <f>+H163/H166*100</f>
        <v>#DIV/0!</v>
      </c>
      <c r="I169" s="12" t="e">
        <f>+I163/I166*100</f>
        <v>#DIV/0!</v>
      </c>
      <c r="J169" s="12" t="e">
        <f>+J163/J166*100</f>
        <v>#DIV/0!</v>
      </c>
      <c r="K169" s="12"/>
    </row>
    <row r="170" spans="1:11" x14ac:dyDescent="0.2">
      <c r="A170" s="13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x14ac:dyDescent="0.2">
      <c r="A171" s="13" t="s">
        <v>106</v>
      </c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">
      <c r="A172" s="13" t="s">
        <v>107</v>
      </c>
      <c r="B172" s="12">
        <f t="shared" ref="B172:G172" si="47">+B164/B166*100</f>
        <v>48.24198681803373</v>
      </c>
      <c r="C172" s="12">
        <f>+C164/C166*100</f>
        <v>48.073254483021749</v>
      </c>
      <c r="D172" s="12">
        <f t="shared" si="47"/>
        <v>47.874662899704632</v>
      </c>
      <c r="E172" s="12" t="e">
        <f t="shared" si="47"/>
        <v>#DIV/0!</v>
      </c>
      <c r="F172" s="12" t="e">
        <f t="shared" si="47"/>
        <v>#DIV/0!</v>
      </c>
      <c r="G172" s="12" t="e">
        <f t="shared" si="47"/>
        <v>#DIV/0!</v>
      </c>
      <c r="H172" s="12" t="e">
        <f>+H164/H166*100</f>
        <v>#DIV/0!</v>
      </c>
      <c r="I172" s="12" t="e">
        <f>+I164/I166*100</f>
        <v>#DIV/0!</v>
      </c>
      <c r="J172" s="12" t="e">
        <f>+J164/J166*100</f>
        <v>#DIV/0!</v>
      </c>
      <c r="K172" s="12"/>
    </row>
    <row r="173" spans="1:11" x14ac:dyDescent="0.2">
      <c r="A173" s="29"/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1:11" x14ac:dyDescent="0.2">
      <c r="A174" s="2"/>
    </row>
  </sheetData>
  <pageMargins left="1" right="1" top="1" bottom="1" header="0.5" footer="0.5"/>
  <pageSetup scale="5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7564-9311-43F4-BC31-35C4DDC2FBD6}">
  <dimension ref="A1:N81"/>
  <sheetViews>
    <sheetView zoomScale="80" zoomScaleNormal="80" workbookViewId="0">
      <selection activeCell="E29" sqref="E29"/>
    </sheetView>
  </sheetViews>
  <sheetFormatPr defaultColWidth="8.85546875" defaultRowHeight="12.75" x14ac:dyDescent="0.2"/>
  <cols>
    <col min="1" max="1" width="8.85546875" style="41"/>
    <col min="2" max="7" width="12.42578125" style="41" customWidth="1"/>
    <col min="8" max="8" width="11.85546875" style="41" customWidth="1"/>
    <col min="9" max="9" width="13.28515625" style="41" customWidth="1"/>
    <col min="10" max="11" width="10.85546875" style="41" customWidth="1"/>
    <col min="12" max="16384" width="8.85546875" style="41"/>
  </cols>
  <sheetData>
    <row r="1" spans="1:12" x14ac:dyDescent="0.2">
      <c r="A1" s="67" t="s">
        <v>163</v>
      </c>
    </row>
    <row r="2" spans="1:12" x14ac:dyDescent="0.2">
      <c r="A2" s="49"/>
      <c r="B2" s="76" t="s">
        <v>164</v>
      </c>
      <c r="C2" s="76"/>
      <c r="D2" s="76"/>
      <c r="E2" s="76" t="s">
        <v>165</v>
      </c>
      <c r="F2" s="76"/>
      <c r="G2" s="76"/>
      <c r="H2" s="76" t="s">
        <v>166</v>
      </c>
      <c r="I2" s="76"/>
      <c r="J2" s="76"/>
      <c r="K2" s="49"/>
      <c r="L2" s="49"/>
    </row>
    <row r="3" spans="1:12" x14ac:dyDescent="0.2">
      <c r="A3" s="51"/>
      <c r="B3" s="50" t="s">
        <v>167</v>
      </c>
      <c r="C3" s="50" t="s">
        <v>168</v>
      </c>
      <c r="D3" s="50" t="s">
        <v>169</v>
      </c>
      <c r="E3" s="50" t="s">
        <v>167</v>
      </c>
      <c r="F3" s="50" t="s">
        <v>168</v>
      </c>
      <c r="G3" s="50" t="s">
        <v>169</v>
      </c>
      <c r="H3" s="50" t="s">
        <v>167</v>
      </c>
      <c r="I3" s="50" t="s">
        <v>168</v>
      </c>
      <c r="J3" s="50" t="s">
        <v>169</v>
      </c>
      <c r="K3" s="51" t="s">
        <v>170</v>
      </c>
      <c r="L3" s="51"/>
    </row>
    <row r="4" spans="1:12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x14ac:dyDescent="0.2">
      <c r="A5" s="51" t="s">
        <v>14</v>
      </c>
      <c r="B5" s="52">
        <v>574265</v>
      </c>
      <c r="C5" s="52">
        <v>423733</v>
      </c>
      <c r="D5" s="53">
        <v>0.73787014705754317</v>
      </c>
      <c r="E5" s="52">
        <v>87800</v>
      </c>
      <c r="F5" s="52">
        <v>100275</v>
      </c>
      <c r="G5" s="53">
        <v>1.1420842824601367</v>
      </c>
      <c r="H5" s="52">
        <v>662065</v>
      </c>
      <c r="I5" s="52">
        <v>524008</v>
      </c>
      <c r="J5" s="55">
        <v>0.79147515727307738</v>
      </c>
      <c r="K5" s="56">
        <v>2.8509967271645347</v>
      </c>
      <c r="L5" s="51"/>
    </row>
    <row r="6" spans="1:12" x14ac:dyDescent="0.2">
      <c r="A6" s="51" t="s">
        <v>15</v>
      </c>
      <c r="B6" s="52">
        <v>466000</v>
      </c>
      <c r="C6" s="52">
        <v>322960</v>
      </c>
      <c r="D6" s="53">
        <v>0.69304721030042915</v>
      </c>
      <c r="E6" s="52">
        <v>137750</v>
      </c>
      <c r="F6" s="52">
        <v>138730</v>
      </c>
      <c r="G6" s="53">
        <v>1.007114337568058</v>
      </c>
      <c r="H6" s="52">
        <v>603750</v>
      </c>
      <c r="I6" s="52">
        <v>461690</v>
      </c>
      <c r="J6" s="55">
        <v>0.76470393374741197</v>
      </c>
      <c r="K6" s="53">
        <v>2.4369079837618401</v>
      </c>
      <c r="L6" s="51"/>
    </row>
    <row r="7" spans="1:12" x14ac:dyDescent="0.2">
      <c r="A7" s="51" t="s">
        <v>16</v>
      </c>
      <c r="B7" s="52">
        <v>504051</v>
      </c>
      <c r="C7" s="52">
        <v>316820</v>
      </c>
      <c r="D7" s="53">
        <v>0.62854750808945925</v>
      </c>
      <c r="E7" s="52">
        <v>158632</v>
      </c>
      <c r="F7" s="52">
        <v>137795</v>
      </c>
      <c r="G7" s="53">
        <v>0.86864567048262642</v>
      </c>
      <c r="H7" s="52">
        <v>662683</v>
      </c>
      <c r="I7" s="52">
        <v>454615</v>
      </c>
      <c r="J7" s="55">
        <v>0.68602182340576112</v>
      </c>
      <c r="K7" s="53">
        <v>2.5685957241711712</v>
      </c>
      <c r="L7" s="51"/>
    </row>
    <row r="8" spans="1:12" x14ac:dyDescent="0.2">
      <c r="A8" s="51" t="s">
        <v>171</v>
      </c>
      <c r="B8" s="52">
        <v>442142</v>
      </c>
      <c r="C8" s="52">
        <v>296820</v>
      </c>
      <c r="D8" s="53">
        <v>0.67132278770168863</v>
      </c>
      <c r="E8" s="52">
        <v>141261</v>
      </c>
      <c r="F8" s="52">
        <v>125041</v>
      </c>
      <c r="G8" s="53">
        <v>0.88517708355455504</v>
      </c>
      <c r="H8" s="52">
        <v>583403</v>
      </c>
      <c r="I8" s="52">
        <v>421861</v>
      </c>
      <c r="J8" s="55">
        <v>0.72310392644535593</v>
      </c>
      <c r="K8" s="53">
        <v>3.2077540356443031</v>
      </c>
      <c r="L8" s="51"/>
    </row>
    <row r="9" spans="1:12" x14ac:dyDescent="0.2">
      <c r="A9" s="51" t="s">
        <v>18</v>
      </c>
      <c r="B9" s="52">
        <v>386030</v>
      </c>
      <c r="C9" s="52">
        <v>189299</v>
      </c>
      <c r="D9" s="53">
        <v>0.49037380514467788</v>
      </c>
      <c r="E9" s="52">
        <v>129280</v>
      </c>
      <c r="F9" s="52">
        <v>68825</v>
      </c>
      <c r="G9" s="53">
        <v>0.53237159653465349</v>
      </c>
      <c r="H9" s="52">
        <v>515310</v>
      </c>
      <c r="I9" s="52">
        <v>258124</v>
      </c>
      <c r="J9" s="55">
        <v>0.50091013176534516</v>
      </c>
      <c r="K9" s="53">
        <v>2.7625663589394533</v>
      </c>
      <c r="L9" s="51"/>
    </row>
    <row r="10" spans="1:12" x14ac:dyDescent="0.2">
      <c r="A10" s="51" t="s">
        <v>19</v>
      </c>
      <c r="B10" s="52">
        <v>407828</v>
      </c>
      <c r="C10" s="52">
        <v>245119</v>
      </c>
      <c r="D10" s="53">
        <v>0.60103524034642053</v>
      </c>
      <c r="E10" s="52">
        <v>108751</v>
      </c>
      <c r="F10" s="52">
        <v>72015</v>
      </c>
      <c r="G10" s="53">
        <v>0.66220080734889797</v>
      </c>
      <c r="H10" s="52">
        <v>516579</v>
      </c>
      <c r="I10" s="52">
        <v>317134</v>
      </c>
      <c r="J10" s="55">
        <v>0.61391190892390124</v>
      </c>
      <c r="K10" s="53">
        <v>3.2257928721062816</v>
      </c>
      <c r="L10" s="51"/>
    </row>
    <row r="11" spans="1:12" x14ac:dyDescent="0.2">
      <c r="A11" s="51" t="s">
        <v>20</v>
      </c>
      <c r="B11" s="52">
        <v>367861</v>
      </c>
      <c r="C11" s="52">
        <v>221097</v>
      </c>
      <c r="D11" s="53">
        <v>0.60103408624453258</v>
      </c>
      <c r="E11" s="52">
        <v>98093</v>
      </c>
      <c r="F11" s="52">
        <v>64957</v>
      </c>
      <c r="G11" s="53">
        <v>0.66219811811240359</v>
      </c>
      <c r="H11" s="52">
        <v>465954</v>
      </c>
      <c r="I11" s="52">
        <v>286054</v>
      </c>
      <c r="J11" s="55">
        <v>0.61391038600376857</v>
      </c>
      <c r="K11" s="53">
        <v>2.9486962118714577</v>
      </c>
      <c r="L11" s="51"/>
    </row>
    <row r="12" spans="1:12" x14ac:dyDescent="0.2">
      <c r="A12" s="51" t="s">
        <v>21</v>
      </c>
      <c r="B12" s="52">
        <v>281890</v>
      </c>
      <c r="C12" s="52">
        <v>170890</v>
      </c>
      <c r="D12" s="53">
        <v>0.60622938025470929</v>
      </c>
      <c r="E12" s="52">
        <v>78920</v>
      </c>
      <c r="F12" s="52">
        <v>57180</v>
      </c>
      <c r="G12" s="53">
        <v>0.72453117080587937</v>
      </c>
      <c r="H12" s="52">
        <v>360810</v>
      </c>
      <c r="I12" s="52">
        <v>228070</v>
      </c>
      <c r="J12" s="55">
        <v>0.63210554031207555</v>
      </c>
      <c r="K12" s="53">
        <v>3.3348573840256037</v>
      </c>
      <c r="L12" s="51"/>
    </row>
    <row r="13" spans="1:12" x14ac:dyDescent="0.2">
      <c r="A13" s="51" t="s">
        <v>22</v>
      </c>
      <c r="B13" s="54">
        <v>324960</v>
      </c>
      <c r="C13" s="52">
        <v>202755</v>
      </c>
      <c r="D13" s="53">
        <v>0.62393833087149186</v>
      </c>
      <c r="E13" s="54">
        <v>88480</v>
      </c>
      <c r="F13" s="52">
        <v>63193.000000000007</v>
      </c>
      <c r="G13" s="53">
        <v>0.71420660036166372</v>
      </c>
      <c r="H13" s="52">
        <v>413440</v>
      </c>
      <c r="I13" s="52">
        <v>265947.99999999994</v>
      </c>
      <c r="J13" s="55">
        <v>0.64325657894736832</v>
      </c>
      <c r="K13" s="53">
        <v>4.0747330960854091</v>
      </c>
      <c r="L13" s="51"/>
    </row>
    <row r="14" spans="1:12" x14ac:dyDescent="0.2">
      <c r="A14" s="51" t="s">
        <v>23</v>
      </c>
      <c r="B14" s="52">
        <v>345881</v>
      </c>
      <c r="C14" s="52">
        <v>238426</v>
      </c>
      <c r="D14" s="53">
        <v>0.68932956710544957</v>
      </c>
      <c r="E14" s="52">
        <v>86365</v>
      </c>
      <c r="F14" s="52">
        <v>78630</v>
      </c>
      <c r="G14" s="53">
        <v>0.91043825623805941</v>
      </c>
      <c r="H14" s="52">
        <v>432246</v>
      </c>
      <c r="I14" s="52">
        <v>317056</v>
      </c>
      <c r="J14" s="55">
        <v>0.73350823373727003</v>
      </c>
      <c r="K14" s="53">
        <v>4.1357330333708289</v>
      </c>
      <c r="L14" s="51"/>
    </row>
    <row r="15" spans="1:12" x14ac:dyDescent="0.2">
      <c r="A15" s="51" t="s">
        <v>24</v>
      </c>
      <c r="B15" s="52">
        <v>263780</v>
      </c>
      <c r="C15" s="52">
        <v>149057</v>
      </c>
      <c r="D15" s="53">
        <v>0.56508074910910611</v>
      </c>
      <c r="E15" s="52">
        <v>81486</v>
      </c>
      <c r="F15" s="52">
        <v>64681</v>
      </c>
      <c r="G15" s="53">
        <v>0.79376825466951373</v>
      </c>
      <c r="H15" s="52">
        <v>345266</v>
      </c>
      <c r="I15" s="52">
        <v>213738</v>
      </c>
      <c r="J15" s="55">
        <v>0.61905313584308908</v>
      </c>
      <c r="K15" s="53">
        <v>2.7921467199623793</v>
      </c>
      <c r="L15" s="51"/>
    </row>
    <row r="16" spans="1:12" x14ac:dyDescent="0.2">
      <c r="A16" s="51" t="s">
        <v>25</v>
      </c>
      <c r="B16" s="52">
        <v>373821</v>
      </c>
      <c r="C16" s="52">
        <v>334324.04525564489</v>
      </c>
      <c r="D16" s="53">
        <v>0.89434260048430902</v>
      </c>
      <c r="E16" s="52">
        <v>124159</v>
      </c>
      <c r="F16" s="52">
        <v>129744.76171284032</v>
      </c>
      <c r="G16" s="53">
        <v>1.0449887782024687</v>
      </c>
      <c r="H16" s="52">
        <v>497980</v>
      </c>
      <c r="I16" s="52">
        <v>464068.80696848524</v>
      </c>
      <c r="J16" s="55">
        <v>0.9319025000371205</v>
      </c>
      <c r="K16" s="53">
        <v>4.5373347624151483</v>
      </c>
      <c r="L16" s="51"/>
    </row>
    <row r="17" spans="1:14" x14ac:dyDescent="0.2">
      <c r="A17" s="51" t="s">
        <v>26</v>
      </c>
      <c r="B17" s="52">
        <v>356275.8</v>
      </c>
      <c r="C17" s="52">
        <v>378576</v>
      </c>
      <c r="D17" s="53">
        <v>1.0625925196154216</v>
      </c>
      <c r="E17" s="52">
        <v>112407</v>
      </c>
      <c r="F17" s="52">
        <v>138057</v>
      </c>
      <c r="G17" s="53">
        <v>1.228188635939043</v>
      </c>
      <c r="H17" s="52">
        <v>468682.8</v>
      </c>
      <c r="I17" s="52">
        <v>516633</v>
      </c>
      <c r="J17" s="55">
        <v>1.1023084269360857</v>
      </c>
      <c r="K17" s="53">
        <v>4.9639546858908341</v>
      </c>
      <c r="L17" s="51"/>
    </row>
    <row r="18" spans="1:14" x14ac:dyDescent="0.2">
      <c r="A18" s="51" t="s">
        <v>27</v>
      </c>
      <c r="B18" s="52">
        <v>371860.96361999999</v>
      </c>
      <c r="C18" s="52">
        <v>421968.71490000002</v>
      </c>
      <c r="D18" s="53">
        <v>1.1347486189252296</v>
      </c>
      <c r="E18" s="52">
        <v>149078.80499999999</v>
      </c>
      <c r="F18" s="52">
        <v>183894.85500000001</v>
      </c>
      <c r="G18" s="53">
        <v>1.2335412468593374</v>
      </c>
      <c r="H18" s="52">
        <v>520939.76861999999</v>
      </c>
      <c r="I18" s="52">
        <v>605863.5699</v>
      </c>
      <c r="J18" s="55">
        <v>1.1630203843046349</v>
      </c>
      <c r="K18" s="53">
        <v>4.6729142357059512</v>
      </c>
      <c r="L18" s="51"/>
    </row>
    <row r="19" spans="1:14" x14ac:dyDescent="0.2">
      <c r="A19" s="51" t="s">
        <v>28</v>
      </c>
      <c r="B19" s="52">
        <v>346916.96361999999</v>
      </c>
      <c r="C19" s="52">
        <v>395886.71490000002</v>
      </c>
      <c r="D19" s="53">
        <v>1.1411569811087119</v>
      </c>
      <c r="E19" s="52">
        <v>139842.80499999999</v>
      </c>
      <c r="F19" s="52">
        <v>168447.85500000001</v>
      </c>
      <c r="G19" s="53">
        <v>1.2045514604773555</v>
      </c>
      <c r="H19" s="52">
        <v>486759.76861999999</v>
      </c>
      <c r="I19" s="52">
        <v>564334.5699</v>
      </c>
      <c r="J19" s="55">
        <v>1.1593697883042602</v>
      </c>
      <c r="K19" s="53">
        <v>4.3670699321333721</v>
      </c>
      <c r="L19" s="51"/>
    </row>
    <row r="20" spans="1:14" x14ac:dyDescent="0.2">
      <c r="A20" s="51" t="s">
        <v>29</v>
      </c>
      <c r="B20" s="52">
        <v>302315.96361999999</v>
      </c>
      <c r="C20" s="52">
        <v>429329.35620652925</v>
      </c>
      <c r="D20" s="53">
        <v>1.4201345872233873</v>
      </c>
      <c r="E20" s="52">
        <v>139797.80499999999</v>
      </c>
      <c r="F20" s="52">
        <v>209133.85383006011</v>
      </c>
      <c r="G20" s="53">
        <v>1.4959738018065456</v>
      </c>
      <c r="H20" s="52">
        <v>442113.76861999999</v>
      </c>
      <c r="I20" s="52">
        <v>638463.21003658941</v>
      </c>
      <c r="J20" s="55">
        <v>1.4441151924073037</v>
      </c>
      <c r="K20" s="53">
        <v>4.3827800829875523</v>
      </c>
      <c r="L20" s="51"/>
      <c r="N20" s="41">
        <v>624718</v>
      </c>
    </row>
    <row r="21" spans="1:14" x14ac:dyDescent="0.2">
      <c r="A21" s="51" t="s">
        <v>30</v>
      </c>
      <c r="B21" s="52">
        <v>320105</v>
      </c>
      <c r="C21" s="52">
        <v>459994.53945665061</v>
      </c>
      <c r="D21" s="53">
        <v>1.4370114164310168</v>
      </c>
      <c r="E21" s="52">
        <v>136794.73951612902</v>
      </c>
      <c r="F21" s="52">
        <v>215094.85366980277</v>
      </c>
      <c r="G21" s="53">
        <v>1.5723912661454473</v>
      </c>
      <c r="H21" s="52">
        <v>456899.73951612902</v>
      </c>
      <c r="I21" s="52">
        <v>675089.39312645327</v>
      </c>
      <c r="J21" s="55">
        <v>1.4775438345432061</v>
      </c>
      <c r="K21" s="53">
        <v>4.2149252121386453</v>
      </c>
      <c r="L21" s="51"/>
    </row>
    <row r="22" spans="1:14" x14ac:dyDescent="0.2">
      <c r="A22" s="51" t="s">
        <v>31</v>
      </c>
      <c r="B22" s="51"/>
      <c r="C22" s="51"/>
      <c r="D22" s="51"/>
      <c r="E22" s="51"/>
      <c r="F22" s="51"/>
      <c r="G22" s="51"/>
      <c r="H22" s="52"/>
      <c r="I22" s="52"/>
      <c r="J22" s="52"/>
      <c r="K22" s="51"/>
      <c r="L22" s="51"/>
    </row>
    <row r="23" spans="1:14" x14ac:dyDescent="0.2">
      <c r="A23" s="51" t="s">
        <v>32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4" x14ac:dyDescent="0.2">
      <c r="A24" s="51" t="s">
        <v>33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1:14" x14ac:dyDescent="0.2">
      <c r="A25" s="51" t="s">
        <v>34</v>
      </c>
      <c r="B25" s="51"/>
      <c r="C25" s="51"/>
      <c r="D25" s="51"/>
      <c r="E25" s="51"/>
      <c r="F25" s="51"/>
      <c r="G25" s="51"/>
      <c r="H25" s="51">
        <v>366650</v>
      </c>
      <c r="I25" s="51">
        <v>731000</v>
      </c>
      <c r="J25" s="51"/>
      <c r="K25" s="51"/>
      <c r="L25" s="51"/>
    </row>
    <row r="26" spans="1:14" x14ac:dyDescent="0.2">
      <c r="A26" s="51" t="s">
        <v>35</v>
      </c>
      <c r="B26" s="51"/>
      <c r="C26" s="51"/>
      <c r="D26" s="51"/>
      <c r="E26" s="51"/>
      <c r="F26" s="51"/>
      <c r="G26" s="51"/>
      <c r="H26" s="51">
        <v>314835</v>
      </c>
      <c r="I26" s="51">
        <v>593975</v>
      </c>
      <c r="J26" s="51"/>
      <c r="K26" s="51"/>
      <c r="L26" s="51"/>
    </row>
    <row r="27" spans="1:14" x14ac:dyDescent="0.2">
      <c r="A27" s="51" t="s">
        <v>36</v>
      </c>
      <c r="B27" s="51"/>
      <c r="C27" s="51"/>
      <c r="D27" s="51"/>
      <c r="E27" s="51"/>
      <c r="F27" s="51"/>
      <c r="G27" s="51"/>
      <c r="H27" s="51">
        <v>296000</v>
      </c>
      <c r="I27" s="51">
        <v>549180</v>
      </c>
      <c r="J27" s="51"/>
      <c r="K27" s="51"/>
      <c r="L27" s="51"/>
    </row>
    <row r="28" spans="1:14" x14ac:dyDescent="0.2">
      <c r="A28" s="51"/>
      <c r="B28" s="51"/>
      <c r="C28" s="51"/>
      <c r="D28" s="51"/>
      <c r="E28" s="51"/>
      <c r="F28" s="51"/>
      <c r="G28" s="51"/>
      <c r="H28" s="51">
        <f>AVERAGE(H25:H27)</f>
        <v>325828.33333333331</v>
      </c>
      <c r="I28" s="51"/>
      <c r="J28" s="51"/>
      <c r="K28" s="51"/>
      <c r="L28" s="51"/>
    </row>
    <row r="29" spans="1:14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4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4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1:14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12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12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12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2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1:12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1:12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2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1:12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1:12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2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</row>
    <row r="47" spans="1:12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2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12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</row>
    <row r="50" spans="1:12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</row>
    <row r="53" spans="1:12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2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1:12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1:12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</row>
    <row r="61" spans="1:12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</row>
    <row r="62" spans="1:12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</row>
    <row r="64" spans="1:12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</row>
    <row r="65" spans="1:12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</row>
    <row r="66" spans="1:12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</row>
    <row r="67" spans="1:12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</row>
    <row r="68" spans="1:12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</row>
    <row r="69" spans="1:12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</row>
    <row r="70" spans="1:12" x14ac:dyDescent="0.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</row>
    <row r="71" spans="1:12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</row>
    <row r="72" spans="1:12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3" spans="1:12" x14ac:dyDescent="0.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</row>
    <row r="74" spans="1:12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</row>
    <row r="75" spans="1:12" x14ac:dyDescent="0.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</row>
    <row r="76" spans="1:12" x14ac:dyDescent="0.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</row>
    <row r="77" spans="1:12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</row>
    <row r="78" spans="1:12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</row>
    <row r="79" spans="1:12" x14ac:dyDescent="0.2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1:12" x14ac:dyDescent="0.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</row>
    <row r="81" spans="1:12" x14ac:dyDescent="0.2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</row>
  </sheetData>
  <mergeCells count="3">
    <mergeCell ref="B2:D2"/>
    <mergeCell ref="E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72B82-4284-4ECF-B015-B9E8F38BB257}">
  <dimension ref="A1:IF157"/>
  <sheetViews>
    <sheetView zoomScale="85" zoomScaleNormal="85" workbookViewId="0">
      <pane xSplit="1" ySplit="5" topLeftCell="B45" activePane="bottomRight" state="frozen"/>
      <selection pane="topRight" activeCell="B1" sqref="B1"/>
      <selection pane="bottomLeft" activeCell="A6" sqref="A6"/>
      <selection pane="bottomRight" sqref="A1:K46"/>
    </sheetView>
  </sheetViews>
  <sheetFormatPr defaultColWidth="9.7109375" defaultRowHeight="12.75" x14ac:dyDescent="0.2"/>
  <cols>
    <col min="1" max="1" width="49.42578125" customWidth="1"/>
    <col min="2" max="2" width="12.85546875" customWidth="1"/>
    <col min="3" max="3" width="13.5703125" customWidth="1"/>
    <col min="4" max="6" width="11.42578125" bestFit="1" customWidth="1"/>
    <col min="7" max="7" width="11.42578125" customWidth="1"/>
    <col min="8" max="8" width="11.85546875" customWidth="1"/>
    <col min="9" max="21" width="10.42578125" customWidth="1"/>
    <col min="22" max="22" width="2.28515625" customWidth="1"/>
    <col min="23" max="23" width="11.5703125" customWidth="1"/>
    <col min="24" max="24" width="3.140625" customWidth="1"/>
    <col min="25" max="28" width="11.5703125" customWidth="1"/>
    <col min="29" max="29" width="9.7109375" customWidth="1"/>
    <col min="30" max="38" width="11.5703125" customWidth="1"/>
  </cols>
  <sheetData>
    <row r="1" spans="1:10" ht="14.25" customHeight="1" x14ac:dyDescent="0.25">
      <c r="A1" s="40" t="s">
        <v>129</v>
      </c>
      <c r="B1" s="40"/>
      <c r="C1" s="40"/>
      <c r="D1" s="40"/>
      <c r="E1" s="40"/>
    </row>
    <row r="3" spans="1:10" ht="15.75" x14ac:dyDescent="0.25">
      <c r="A3" s="42" t="s">
        <v>172</v>
      </c>
      <c r="B3" s="1"/>
      <c r="C3" s="1"/>
      <c r="D3" s="1"/>
      <c r="E3" s="1"/>
    </row>
    <row r="4" spans="1:10" x14ac:dyDescent="0.2">
      <c r="A4" s="1"/>
      <c r="B4" s="1"/>
      <c r="C4" s="1"/>
      <c r="D4" s="1"/>
      <c r="E4" s="1"/>
    </row>
    <row r="5" spans="1:10" x14ac:dyDescent="0.2">
      <c r="A5" s="41"/>
      <c r="B5" s="41"/>
      <c r="C5" s="41"/>
      <c r="D5" s="41"/>
      <c r="E5" s="41"/>
    </row>
    <row r="6" spans="1:10" x14ac:dyDescent="0.2">
      <c r="A6" s="2" t="s">
        <v>173</v>
      </c>
      <c r="B6" s="2"/>
      <c r="C6" s="2"/>
      <c r="D6" s="2"/>
      <c r="E6" s="2"/>
    </row>
    <row r="7" spans="1:10" ht="25.5" x14ac:dyDescent="0.2">
      <c r="A7" s="67" t="s">
        <v>5</v>
      </c>
      <c r="B7" s="70" t="s">
        <v>174</v>
      </c>
      <c r="C7" s="71" t="s">
        <v>175</v>
      </c>
      <c r="D7" s="44" t="s">
        <v>176</v>
      </c>
      <c r="E7" s="44" t="s">
        <v>177</v>
      </c>
      <c r="F7" s="44" t="s">
        <v>178</v>
      </c>
      <c r="G7" s="48" t="s">
        <v>179</v>
      </c>
      <c r="H7" s="48" t="s">
        <v>180</v>
      </c>
      <c r="I7" s="48" t="s">
        <v>181</v>
      </c>
      <c r="J7" s="48" t="s">
        <v>182</v>
      </c>
    </row>
    <row r="8" spans="1:10" x14ac:dyDescent="0.2">
      <c r="A8" s="5"/>
      <c r="B8" s="47" t="s">
        <v>26</v>
      </c>
      <c r="C8" s="47" t="s">
        <v>26</v>
      </c>
      <c r="D8" s="47" t="s">
        <v>26</v>
      </c>
      <c r="E8" s="47" t="s">
        <v>26</v>
      </c>
      <c r="F8" s="24" t="s">
        <v>26</v>
      </c>
      <c r="G8" s="24" t="s">
        <v>26</v>
      </c>
      <c r="H8" s="24" t="s">
        <v>26</v>
      </c>
      <c r="I8" s="24" t="s">
        <v>183</v>
      </c>
      <c r="J8" s="24" t="s">
        <v>184</v>
      </c>
    </row>
    <row r="9" spans="1:10" x14ac:dyDescent="0.2">
      <c r="A9" s="6" t="s">
        <v>44</v>
      </c>
      <c r="B9" s="26" t="s">
        <v>45</v>
      </c>
      <c r="C9" s="26" t="s">
        <v>45</v>
      </c>
      <c r="D9" s="26" t="s">
        <v>45</v>
      </c>
      <c r="E9" s="26" t="s">
        <v>45</v>
      </c>
      <c r="F9" s="26" t="s">
        <v>45</v>
      </c>
      <c r="G9" s="26" t="s">
        <v>45</v>
      </c>
      <c r="H9" s="26" t="s">
        <v>45</v>
      </c>
      <c r="I9" s="26" t="s">
        <v>45</v>
      </c>
      <c r="J9" s="26" t="s">
        <v>45</v>
      </c>
    </row>
    <row r="10" spans="1:10" x14ac:dyDescent="0.2">
      <c r="A10" s="15"/>
      <c r="B10" s="15"/>
      <c r="C10" s="15"/>
      <c r="D10" s="15"/>
      <c r="E10" s="15"/>
      <c r="F10" s="28"/>
      <c r="G10" s="28"/>
      <c r="H10" s="28"/>
      <c r="I10" s="28"/>
      <c r="J10" s="28"/>
    </row>
    <row r="11" spans="1:10" x14ac:dyDescent="0.2">
      <c r="A11" s="16" t="s">
        <v>113</v>
      </c>
      <c r="B11" s="16">
        <v>1.5</v>
      </c>
      <c r="C11" s="16">
        <v>1.5</v>
      </c>
      <c r="D11" s="16">
        <v>1.5</v>
      </c>
      <c r="E11" s="16">
        <v>1.5</v>
      </c>
      <c r="F11" s="11">
        <v>1.5</v>
      </c>
      <c r="G11" s="11">
        <v>1.5</v>
      </c>
      <c r="H11" s="11">
        <v>1.5</v>
      </c>
      <c r="I11" s="11">
        <v>1.5</v>
      </c>
      <c r="J11" s="11">
        <v>1.5</v>
      </c>
    </row>
    <row r="12" spans="1:10" x14ac:dyDescent="0.2">
      <c r="A12" s="16" t="s">
        <v>152</v>
      </c>
      <c r="B12" s="16">
        <v>3</v>
      </c>
      <c r="C12" s="16">
        <v>2.5</v>
      </c>
      <c r="D12" s="16">
        <v>2.5</v>
      </c>
      <c r="E12" s="16">
        <v>2.5</v>
      </c>
      <c r="F12" s="11">
        <v>2.5</v>
      </c>
      <c r="G12" s="11">
        <v>2.5</v>
      </c>
      <c r="H12" s="11">
        <v>2.5</v>
      </c>
      <c r="I12" s="11">
        <v>2.5</v>
      </c>
      <c r="J12" s="11">
        <v>2.5</v>
      </c>
    </row>
    <row r="13" spans="1:10" x14ac:dyDescent="0.2">
      <c r="A13" s="16" t="s">
        <v>111</v>
      </c>
      <c r="B13" s="16">
        <v>655.5</v>
      </c>
      <c r="C13" s="16">
        <v>565</v>
      </c>
      <c r="D13" s="16">
        <v>565</v>
      </c>
      <c r="E13" s="16">
        <v>565</v>
      </c>
      <c r="F13" s="11">
        <v>565</v>
      </c>
      <c r="G13" s="11">
        <v>565</v>
      </c>
      <c r="H13" s="11">
        <v>565</v>
      </c>
      <c r="I13" s="11">
        <v>565</v>
      </c>
      <c r="J13" s="11">
        <v>565</v>
      </c>
    </row>
    <row r="14" spans="1:10" x14ac:dyDescent="0.2">
      <c r="A14" s="16" t="s">
        <v>112</v>
      </c>
      <c r="B14" s="16">
        <v>3.5</v>
      </c>
      <c r="C14" s="16">
        <v>2.8</v>
      </c>
      <c r="D14" s="16">
        <v>2.8</v>
      </c>
      <c r="E14" s="16">
        <v>3</v>
      </c>
      <c r="F14" s="11">
        <v>3</v>
      </c>
      <c r="G14" s="11">
        <v>3</v>
      </c>
      <c r="H14" s="11">
        <v>3</v>
      </c>
      <c r="I14" s="11">
        <v>3</v>
      </c>
      <c r="J14" s="11">
        <v>3</v>
      </c>
    </row>
    <row r="15" spans="1:10" x14ac:dyDescent="0.2">
      <c r="A15" s="16" t="s">
        <v>54</v>
      </c>
      <c r="B15" s="16">
        <v>37</v>
      </c>
      <c r="C15" s="16">
        <v>37</v>
      </c>
      <c r="D15" s="16">
        <v>40</v>
      </c>
      <c r="E15" s="16">
        <v>40</v>
      </c>
      <c r="F15" s="11">
        <v>40</v>
      </c>
      <c r="G15" s="11">
        <v>40</v>
      </c>
      <c r="H15" s="11">
        <v>40</v>
      </c>
      <c r="I15" s="11">
        <v>40</v>
      </c>
      <c r="J15" s="11">
        <v>40</v>
      </c>
    </row>
    <row r="16" spans="1:10" x14ac:dyDescent="0.2">
      <c r="A16" s="16" t="s">
        <v>55</v>
      </c>
      <c r="B16" s="16">
        <v>240</v>
      </c>
      <c r="C16" s="16">
        <v>215</v>
      </c>
      <c r="D16" s="16">
        <v>215</v>
      </c>
      <c r="E16" s="16">
        <v>215</v>
      </c>
      <c r="F16" s="11">
        <v>215</v>
      </c>
      <c r="G16" s="11">
        <v>215</v>
      </c>
      <c r="H16" s="11">
        <v>215</v>
      </c>
      <c r="I16" s="11">
        <v>215</v>
      </c>
      <c r="J16" s="11">
        <v>215</v>
      </c>
    </row>
    <row r="17" spans="1:240" x14ac:dyDescent="0.2">
      <c r="A17" s="16" t="s">
        <v>153</v>
      </c>
      <c r="B17" s="16">
        <v>33</v>
      </c>
      <c r="C17" s="16">
        <v>33</v>
      </c>
      <c r="D17" s="16">
        <v>33</v>
      </c>
      <c r="E17" s="16">
        <v>33</v>
      </c>
      <c r="F17" s="11">
        <v>33</v>
      </c>
      <c r="G17" s="11">
        <v>33</v>
      </c>
      <c r="H17" s="11">
        <v>33</v>
      </c>
      <c r="I17" s="11">
        <v>33</v>
      </c>
      <c r="J17" s="11">
        <v>33</v>
      </c>
    </row>
    <row r="18" spans="1:240" x14ac:dyDescent="0.2">
      <c r="A18" s="16" t="s">
        <v>57</v>
      </c>
      <c r="B18" s="16">
        <v>75</v>
      </c>
      <c r="C18" s="16">
        <v>75.5</v>
      </c>
      <c r="D18" s="16">
        <v>69</v>
      </c>
      <c r="E18" s="16">
        <v>69</v>
      </c>
      <c r="F18" s="11">
        <v>69</v>
      </c>
      <c r="G18" s="11">
        <v>69</v>
      </c>
      <c r="H18" s="11">
        <v>69</v>
      </c>
      <c r="I18" s="11">
        <v>69</v>
      </c>
      <c r="J18" s="11">
        <v>69</v>
      </c>
    </row>
    <row r="19" spans="1:240" x14ac:dyDescent="0.2">
      <c r="A19" s="16" t="s">
        <v>115</v>
      </c>
      <c r="B19" s="16">
        <v>550</v>
      </c>
      <c r="C19" s="16">
        <v>565</v>
      </c>
      <c r="D19" s="16">
        <v>560</v>
      </c>
      <c r="E19" s="16">
        <v>560</v>
      </c>
      <c r="F19" s="11">
        <v>560</v>
      </c>
      <c r="G19" s="11">
        <v>560</v>
      </c>
      <c r="H19" s="11">
        <v>560</v>
      </c>
      <c r="I19" s="11">
        <v>560</v>
      </c>
      <c r="J19" s="11">
        <v>560</v>
      </c>
    </row>
    <row r="20" spans="1:240" x14ac:dyDescent="0.2">
      <c r="A20" s="15"/>
      <c r="B20" s="15"/>
      <c r="C20" s="15"/>
      <c r="D20" s="15"/>
      <c r="E20" s="15"/>
      <c r="F20" s="11"/>
      <c r="G20" s="11"/>
      <c r="H20" s="11"/>
      <c r="I20" s="11"/>
      <c r="J20" s="11"/>
    </row>
    <row r="21" spans="1:240" x14ac:dyDescent="0.2">
      <c r="A21" s="17" t="s">
        <v>60</v>
      </c>
      <c r="B21" s="35">
        <f t="shared" ref="B21:G21" si="0">SUM(B11:B19)</f>
        <v>1598.5</v>
      </c>
      <c r="C21" s="35">
        <f t="shared" si="0"/>
        <v>1497.3</v>
      </c>
      <c r="D21" s="35">
        <f t="shared" si="0"/>
        <v>1488.8</v>
      </c>
      <c r="E21" s="35">
        <f t="shared" si="0"/>
        <v>1489</v>
      </c>
      <c r="F21" s="35">
        <f t="shared" si="0"/>
        <v>1489</v>
      </c>
      <c r="G21" s="35">
        <f t="shared" si="0"/>
        <v>1489</v>
      </c>
      <c r="H21" s="35">
        <f>SUM(H11:H19)</f>
        <v>1489</v>
      </c>
      <c r="I21" s="35">
        <f>SUM(I11:I19)</f>
        <v>1489</v>
      </c>
      <c r="J21" s="35">
        <f>SUM(J11:J19)</f>
        <v>1489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</row>
    <row r="22" spans="1:240" x14ac:dyDescent="0.2">
      <c r="A22" s="18"/>
      <c r="B22" s="18"/>
      <c r="C22" s="18"/>
      <c r="D22" s="18"/>
      <c r="E22" s="18"/>
      <c r="F22" s="14"/>
      <c r="G22" s="14"/>
      <c r="H22" s="14"/>
      <c r="I22" s="14"/>
      <c r="J22" s="14"/>
    </row>
    <row r="25" spans="1:240" x14ac:dyDescent="0.2">
      <c r="A25" s="2" t="s">
        <v>185</v>
      </c>
      <c r="B25" s="2"/>
      <c r="C25" s="2"/>
      <c r="D25" s="2"/>
      <c r="E25" s="2"/>
    </row>
    <row r="26" spans="1:240" x14ac:dyDescent="0.2">
      <c r="A26" s="67" t="s">
        <v>64</v>
      </c>
      <c r="B26" s="72" t="str">
        <f t="shared" ref="B26:G27" si="1">B7</f>
        <v>Voorlopige opp</v>
      </c>
      <c r="C26" s="72" t="str">
        <f t="shared" si="1"/>
        <v>Hersiene opp/ 1ste Skatting</v>
      </c>
      <c r="D26" s="72" t="str">
        <f t="shared" si="1"/>
        <v>2de Skatting</v>
      </c>
      <c r="E26" s="72" t="str">
        <f t="shared" si="1"/>
        <v>3de Skatting</v>
      </c>
      <c r="F26" t="str">
        <f t="shared" si="1"/>
        <v>4de Skatting</v>
      </c>
      <c r="G26" t="str">
        <f t="shared" si="1"/>
        <v>5de Skatting</v>
      </c>
      <c r="H26" t="str">
        <f t="shared" ref="H26:J27" si="2">H7</f>
        <v>6de Skatting</v>
      </c>
      <c r="I26" t="str">
        <f t="shared" si="2"/>
        <v>7de Skatting</v>
      </c>
      <c r="J26" t="str">
        <f t="shared" si="2"/>
        <v>Finale Skatting</v>
      </c>
    </row>
    <row r="27" spans="1:240" x14ac:dyDescent="0.2">
      <c r="A27" s="5"/>
      <c r="B27" s="23" t="str">
        <f t="shared" si="1"/>
        <v>2008/09</v>
      </c>
      <c r="C27" s="23" t="str">
        <f t="shared" si="1"/>
        <v>2008/09</v>
      </c>
      <c r="D27" s="23" t="str">
        <f t="shared" si="1"/>
        <v>2008/09</v>
      </c>
      <c r="E27" s="23" t="str">
        <f t="shared" si="1"/>
        <v>2008/09</v>
      </c>
      <c r="F27" s="23" t="str">
        <f t="shared" si="1"/>
        <v>2008/09</v>
      </c>
      <c r="G27" s="23" t="str">
        <f t="shared" si="1"/>
        <v>2008/09</v>
      </c>
      <c r="H27" s="23" t="str">
        <f t="shared" si="2"/>
        <v>2008/09</v>
      </c>
      <c r="I27" s="23" t="str">
        <f t="shared" si="2"/>
        <v>2008/10</v>
      </c>
      <c r="J27" s="23" t="str">
        <f t="shared" si="2"/>
        <v>2008/9</v>
      </c>
    </row>
    <row r="28" spans="1:240" x14ac:dyDescent="0.2">
      <c r="A28" s="6" t="s">
        <v>44</v>
      </c>
      <c r="B28" s="26" t="s">
        <v>45</v>
      </c>
      <c r="C28" s="26" t="s">
        <v>45</v>
      </c>
      <c r="D28" s="26" t="s">
        <v>45</v>
      </c>
      <c r="E28" s="26" t="s">
        <v>45</v>
      </c>
      <c r="F28" s="26" t="s">
        <v>45</v>
      </c>
      <c r="G28" s="26" t="s">
        <v>45</v>
      </c>
      <c r="H28" s="26" t="s">
        <v>45</v>
      </c>
      <c r="I28" s="26" t="s">
        <v>45</v>
      </c>
      <c r="J28" s="26" t="s">
        <v>45</v>
      </c>
    </row>
    <row r="29" spans="1:240" x14ac:dyDescent="0.2">
      <c r="A29" s="15"/>
      <c r="B29" s="15"/>
      <c r="C29" s="15"/>
      <c r="D29" s="15"/>
      <c r="E29" s="15"/>
      <c r="F29" s="28"/>
      <c r="G29" s="28"/>
      <c r="H29" s="28"/>
      <c r="I29" s="28"/>
      <c r="J29" s="28"/>
    </row>
    <row r="30" spans="1:240" x14ac:dyDescent="0.2">
      <c r="A30" s="16" t="s">
        <v>113</v>
      </c>
      <c r="B30" s="16">
        <v>3.5</v>
      </c>
      <c r="C30" s="16">
        <v>3.5</v>
      </c>
      <c r="D30" s="16">
        <v>3.5</v>
      </c>
      <c r="E30" s="16">
        <v>3.5</v>
      </c>
      <c r="F30" s="11">
        <v>3.5</v>
      </c>
      <c r="G30" s="11">
        <v>3.5</v>
      </c>
      <c r="H30" s="11">
        <v>3.5</v>
      </c>
      <c r="I30" s="11">
        <v>3.5</v>
      </c>
      <c r="J30" s="11">
        <v>3.5</v>
      </c>
    </row>
    <row r="31" spans="1:240" x14ac:dyDescent="0.2">
      <c r="A31" s="16" t="s">
        <v>152</v>
      </c>
      <c r="B31" s="16">
        <v>48</v>
      </c>
      <c r="C31" s="16">
        <v>48</v>
      </c>
      <c r="D31" s="16">
        <v>48</v>
      </c>
      <c r="E31" s="16">
        <v>48</v>
      </c>
      <c r="F31" s="11">
        <v>48</v>
      </c>
      <c r="G31" s="11">
        <v>48</v>
      </c>
      <c r="H31" s="11">
        <v>48</v>
      </c>
      <c r="I31" s="11">
        <v>48</v>
      </c>
      <c r="J31" s="11">
        <v>48</v>
      </c>
    </row>
    <row r="32" spans="1:240" x14ac:dyDescent="0.2">
      <c r="A32" s="16" t="s">
        <v>111</v>
      </c>
      <c r="B32" s="16">
        <v>430</v>
      </c>
      <c r="C32" s="16">
        <v>390</v>
      </c>
      <c r="D32" s="16">
        <v>390</v>
      </c>
      <c r="E32" s="16">
        <v>390</v>
      </c>
      <c r="F32" s="11">
        <v>390</v>
      </c>
      <c r="G32" s="11">
        <v>390</v>
      </c>
      <c r="H32" s="11">
        <v>390</v>
      </c>
      <c r="I32" s="11">
        <v>390</v>
      </c>
      <c r="J32" s="11">
        <v>390</v>
      </c>
    </row>
    <row r="33" spans="1:240" x14ac:dyDescent="0.2">
      <c r="A33" s="16" t="s">
        <v>112</v>
      </c>
      <c r="B33" s="16">
        <v>12</v>
      </c>
      <c r="C33" s="16">
        <v>12</v>
      </c>
      <c r="D33" s="16">
        <v>12</v>
      </c>
      <c r="E33" s="16">
        <v>13</v>
      </c>
      <c r="F33" s="11">
        <v>13</v>
      </c>
      <c r="G33" s="11">
        <v>13</v>
      </c>
      <c r="H33" s="11">
        <v>13</v>
      </c>
      <c r="I33" s="11">
        <v>13</v>
      </c>
      <c r="J33" s="11">
        <v>13</v>
      </c>
    </row>
    <row r="34" spans="1:240" x14ac:dyDescent="0.2">
      <c r="A34" s="16" t="s">
        <v>54</v>
      </c>
      <c r="B34" s="16">
        <v>39</v>
      </c>
      <c r="C34" s="16">
        <v>39</v>
      </c>
      <c r="D34" s="16">
        <v>42</v>
      </c>
      <c r="E34" s="16">
        <v>42</v>
      </c>
      <c r="F34" s="11">
        <v>42</v>
      </c>
      <c r="G34" s="11">
        <v>42</v>
      </c>
      <c r="H34" s="11">
        <v>42</v>
      </c>
      <c r="I34" s="11">
        <v>42</v>
      </c>
      <c r="J34" s="11">
        <v>42</v>
      </c>
    </row>
    <row r="35" spans="1:240" x14ac:dyDescent="0.2">
      <c r="A35" s="16" t="s">
        <v>55</v>
      </c>
      <c r="B35" s="16">
        <v>255</v>
      </c>
      <c r="C35" s="16">
        <v>262</v>
      </c>
      <c r="D35" s="16">
        <v>262</v>
      </c>
      <c r="E35" s="16">
        <v>262</v>
      </c>
      <c r="F35" s="11">
        <v>262</v>
      </c>
      <c r="G35" s="11">
        <v>262</v>
      </c>
      <c r="H35" s="11">
        <v>262</v>
      </c>
      <c r="I35" s="11">
        <v>262</v>
      </c>
      <c r="J35" s="11">
        <v>262</v>
      </c>
    </row>
    <row r="36" spans="1:240" x14ac:dyDescent="0.2">
      <c r="A36" s="16" t="s">
        <v>153</v>
      </c>
      <c r="B36" s="16">
        <v>15</v>
      </c>
      <c r="C36" s="16">
        <v>15</v>
      </c>
      <c r="D36" s="16">
        <v>15</v>
      </c>
      <c r="E36" s="16">
        <v>15</v>
      </c>
      <c r="F36" s="11">
        <v>15</v>
      </c>
      <c r="G36" s="11">
        <v>15</v>
      </c>
      <c r="H36" s="11">
        <v>15</v>
      </c>
      <c r="I36" s="11">
        <v>15</v>
      </c>
      <c r="J36" s="11">
        <v>15</v>
      </c>
    </row>
    <row r="37" spans="1:240" x14ac:dyDescent="0.2">
      <c r="A37" s="16" t="s">
        <v>57</v>
      </c>
      <c r="B37" s="16">
        <v>35</v>
      </c>
      <c r="C37" s="16">
        <v>38</v>
      </c>
      <c r="D37" s="16">
        <v>30</v>
      </c>
      <c r="E37" s="16">
        <v>30</v>
      </c>
      <c r="F37" s="11">
        <v>30</v>
      </c>
      <c r="G37" s="11">
        <v>30</v>
      </c>
      <c r="H37" s="11">
        <v>30</v>
      </c>
      <c r="I37" s="11">
        <v>30</v>
      </c>
      <c r="J37" s="11">
        <v>30</v>
      </c>
    </row>
    <row r="38" spans="1:240" x14ac:dyDescent="0.2">
      <c r="A38" s="16" t="s">
        <v>115</v>
      </c>
      <c r="B38" s="16">
        <v>160</v>
      </c>
      <c r="C38" s="16">
        <v>145</v>
      </c>
      <c r="D38" s="16">
        <v>130</v>
      </c>
      <c r="E38" s="16">
        <v>130</v>
      </c>
      <c r="F38" s="11">
        <v>135</v>
      </c>
      <c r="G38" s="11">
        <v>135</v>
      </c>
      <c r="H38" s="11">
        <v>135</v>
      </c>
      <c r="I38" s="11">
        <v>135</v>
      </c>
      <c r="J38" s="11">
        <v>135</v>
      </c>
    </row>
    <row r="39" spans="1:240" x14ac:dyDescent="0.2">
      <c r="A39" s="15"/>
      <c r="B39" s="15"/>
      <c r="C39" s="15"/>
      <c r="D39" s="15"/>
      <c r="E39" s="15"/>
      <c r="F39" s="11"/>
      <c r="G39" s="11"/>
      <c r="H39" s="11"/>
      <c r="I39" s="11"/>
      <c r="J39" s="11"/>
    </row>
    <row r="40" spans="1:240" x14ac:dyDescent="0.2">
      <c r="A40" s="17" t="s">
        <v>60</v>
      </c>
      <c r="B40" s="37">
        <f t="shared" ref="B40:G40" si="3">SUM(B30:B38)</f>
        <v>997.5</v>
      </c>
      <c r="C40" s="37">
        <f t="shared" si="3"/>
        <v>952.5</v>
      </c>
      <c r="D40" s="37">
        <f t="shared" si="3"/>
        <v>932.5</v>
      </c>
      <c r="E40" s="37">
        <f t="shared" si="3"/>
        <v>933.5</v>
      </c>
      <c r="F40" s="37">
        <f t="shared" si="3"/>
        <v>938.5</v>
      </c>
      <c r="G40" s="37">
        <f t="shared" si="3"/>
        <v>938.5</v>
      </c>
      <c r="H40" s="37">
        <f>SUM(H30:H38)</f>
        <v>938.5</v>
      </c>
      <c r="I40" s="37">
        <f>SUM(I30:I38)</f>
        <v>938.5</v>
      </c>
      <c r="J40" s="37">
        <f>SUM(J30:J38)</f>
        <v>938.5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</row>
    <row r="41" spans="1:240" x14ac:dyDescent="0.2">
      <c r="A41" s="18"/>
      <c r="B41" s="18"/>
      <c r="C41" s="18"/>
      <c r="D41" s="18"/>
      <c r="E41" s="18"/>
      <c r="F41" s="14"/>
      <c r="G41" s="14"/>
      <c r="H41" s="14"/>
      <c r="I41" s="14"/>
      <c r="J41" s="14"/>
    </row>
    <row r="43" spans="1:240" x14ac:dyDescent="0.2">
      <c r="A43" s="3" t="s">
        <v>65</v>
      </c>
      <c r="B43" s="3"/>
      <c r="C43" s="3"/>
      <c r="D43" s="3"/>
      <c r="E43" s="3"/>
    </row>
    <row r="44" spans="1:240" x14ac:dyDescent="0.2">
      <c r="A44" s="67" t="s">
        <v>66</v>
      </c>
      <c r="B44" s="72" t="str">
        <f t="shared" ref="B44:G45" si="4">B26</f>
        <v>Voorlopige opp</v>
      </c>
      <c r="C44" s="72" t="str">
        <f t="shared" si="4"/>
        <v>Hersiene opp/ 1ste Skatting</v>
      </c>
      <c r="D44" s="72" t="str">
        <f t="shared" si="4"/>
        <v>2de Skatting</v>
      </c>
      <c r="E44" s="72" t="str">
        <f t="shared" si="4"/>
        <v>3de Skatting</v>
      </c>
      <c r="F44" s="72" t="str">
        <f t="shared" si="4"/>
        <v>4de Skatting</v>
      </c>
      <c r="G44" s="72" t="str">
        <f t="shared" si="4"/>
        <v>5de Skatting</v>
      </c>
      <c r="H44" s="72" t="str">
        <f t="shared" ref="H44:J45" si="5">H26</f>
        <v>6de Skatting</v>
      </c>
      <c r="I44" s="72" t="str">
        <f t="shared" si="5"/>
        <v>7de Skatting</v>
      </c>
      <c r="J44" s="72" t="str">
        <f t="shared" si="5"/>
        <v>Finale Skatting</v>
      </c>
    </row>
    <row r="45" spans="1:240" x14ac:dyDescent="0.2">
      <c r="A45" s="28"/>
      <c r="B45" s="31" t="str">
        <f t="shared" si="4"/>
        <v>2008/09</v>
      </c>
      <c r="C45" s="31" t="str">
        <f t="shared" si="4"/>
        <v>2008/09</v>
      </c>
      <c r="D45" s="31" t="str">
        <f t="shared" si="4"/>
        <v>2008/09</v>
      </c>
      <c r="E45" s="31" t="str">
        <f t="shared" si="4"/>
        <v>2008/09</v>
      </c>
      <c r="F45" s="31" t="str">
        <f t="shared" si="4"/>
        <v>2008/09</v>
      </c>
      <c r="G45" s="31" t="str">
        <f t="shared" si="4"/>
        <v>2008/09</v>
      </c>
      <c r="H45" s="31" t="str">
        <f t="shared" si="5"/>
        <v>2008/09</v>
      </c>
      <c r="I45" s="31" t="str">
        <f t="shared" si="5"/>
        <v>2008/10</v>
      </c>
      <c r="J45" s="31" t="str">
        <f t="shared" si="5"/>
        <v>2008/9</v>
      </c>
    </row>
    <row r="46" spans="1:240" x14ac:dyDescent="0.2">
      <c r="A46" s="14"/>
      <c r="B46" s="26" t="s">
        <v>45</v>
      </c>
      <c r="C46" s="26" t="s">
        <v>45</v>
      </c>
      <c r="D46" s="26" t="s">
        <v>45</v>
      </c>
      <c r="E46" s="26" t="s">
        <v>45</v>
      </c>
      <c r="F46" s="26" t="s">
        <v>45</v>
      </c>
      <c r="G46" s="26" t="s">
        <v>45</v>
      </c>
      <c r="H46" s="26" t="s">
        <v>45</v>
      </c>
      <c r="I46" s="26" t="s">
        <v>45</v>
      </c>
      <c r="J46" s="26" t="s">
        <v>45</v>
      </c>
    </row>
    <row r="47" spans="1:240" x14ac:dyDescent="0.2">
      <c r="A47" s="29" t="s">
        <v>60</v>
      </c>
      <c r="B47" s="30">
        <f t="shared" ref="B47:G47" si="6">B21+B40</f>
        <v>2596</v>
      </c>
      <c r="C47" s="30">
        <f t="shared" si="6"/>
        <v>2449.8000000000002</v>
      </c>
      <c r="D47" s="30">
        <f t="shared" si="6"/>
        <v>2421.3000000000002</v>
      </c>
      <c r="E47" s="30">
        <f t="shared" si="6"/>
        <v>2422.5</v>
      </c>
      <c r="F47" s="30">
        <f t="shared" si="6"/>
        <v>2427.5</v>
      </c>
      <c r="G47" s="30">
        <f t="shared" si="6"/>
        <v>2427.5</v>
      </c>
      <c r="H47" s="30">
        <f>H21+H40</f>
        <v>2427.5</v>
      </c>
      <c r="I47" s="30">
        <f>I21+I40</f>
        <v>2427.5</v>
      </c>
      <c r="J47" s="30">
        <f>J21+J40</f>
        <v>2427.5</v>
      </c>
    </row>
    <row r="48" spans="1:240" x14ac:dyDescent="0.2">
      <c r="A48" s="2"/>
      <c r="B48" s="2"/>
      <c r="C48" s="2"/>
      <c r="D48" s="2"/>
      <c r="E48" s="2"/>
    </row>
    <row r="49" spans="1:10" x14ac:dyDescent="0.2">
      <c r="A49" s="2"/>
      <c r="B49" s="2"/>
      <c r="C49" s="2"/>
      <c r="D49" s="2"/>
      <c r="E49" s="2"/>
    </row>
    <row r="50" spans="1:10" x14ac:dyDescent="0.2">
      <c r="A50" s="2" t="s">
        <v>186</v>
      </c>
      <c r="B50" s="2"/>
      <c r="C50" s="2"/>
      <c r="D50" s="2"/>
      <c r="E50" s="2"/>
    </row>
    <row r="51" spans="1:10" x14ac:dyDescent="0.2">
      <c r="A51" s="67" t="s">
        <v>68</v>
      </c>
      <c r="B51" s="72" t="str">
        <f t="shared" ref="B51:G51" si="7">B44</f>
        <v>Voorlopige opp</v>
      </c>
      <c r="C51" s="72" t="str">
        <f t="shared" si="7"/>
        <v>Hersiene opp/ 1ste Skatting</v>
      </c>
      <c r="D51" s="72" t="str">
        <f t="shared" si="7"/>
        <v>2de Skatting</v>
      </c>
      <c r="E51" s="72" t="str">
        <f t="shared" si="7"/>
        <v>3de Skatting</v>
      </c>
      <c r="F51" s="72" t="str">
        <f t="shared" si="7"/>
        <v>4de Skatting</v>
      </c>
      <c r="G51" s="72" t="str">
        <f t="shared" si="7"/>
        <v>5de Skatting</v>
      </c>
      <c r="H51" s="72" t="str">
        <f>H44</f>
        <v>6de Skatting</v>
      </c>
      <c r="I51" s="72" t="str">
        <f>I44</f>
        <v>7de Skatting</v>
      </c>
      <c r="J51" s="72" t="str">
        <f>J44</f>
        <v>Finale Skatting</v>
      </c>
    </row>
    <row r="52" spans="1:10" x14ac:dyDescent="0.2">
      <c r="A52" s="5"/>
      <c r="B52" s="7" t="str">
        <f t="shared" ref="B52:G52" si="8">B8</f>
        <v>2008/09</v>
      </c>
      <c r="C52" s="7" t="str">
        <f t="shared" si="8"/>
        <v>2008/09</v>
      </c>
      <c r="D52" s="7" t="str">
        <f t="shared" si="8"/>
        <v>2008/09</v>
      </c>
      <c r="E52" s="7" t="str">
        <f t="shared" si="8"/>
        <v>2008/09</v>
      </c>
      <c r="F52" s="7" t="str">
        <f t="shared" si="8"/>
        <v>2008/09</v>
      </c>
      <c r="G52" s="7" t="str">
        <f t="shared" si="8"/>
        <v>2008/09</v>
      </c>
      <c r="H52" s="7" t="str">
        <f>H8</f>
        <v>2008/09</v>
      </c>
      <c r="I52" s="7" t="str">
        <f>I8</f>
        <v>2008/10</v>
      </c>
      <c r="J52" s="7" t="str">
        <f>J8</f>
        <v>2008/9</v>
      </c>
    </row>
    <row r="53" spans="1:10" x14ac:dyDescent="0.2">
      <c r="A53" s="6" t="s">
        <v>44</v>
      </c>
      <c r="B53" s="8" t="s">
        <v>118</v>
      </c>
      <c r="C53" s="8" t="s">
        <v>118</v>
      </c>
      <c r="D53" s="8" t="s">
        <v>118</v>
      </c>
      <c r="E53" s="8" t="s">
        <v>118</v>
      </c>
      <c r="F53" s="8" t="s">
        <v>118</v>
      </c>
      <c r="G53" s="8" t="s">
        <v>118</v>
      </c>
      <c r="H53" s="8" t="s">
        <v>118</v>
      </c>
      <c r="I53" s="8" t="s">
        <v>118</v>
      </c>
      <c r="J53" s="8" t="s">
        <v>118</v>
      </c>
    </row>
    <row r="54" spans="1:10" x14ac:dyDescent="0.2">
      <c r="A54" s="15"/>
      <c r="B54" s="15"/>
      <c r="C54" s="15"/>
      <c r="D54" s="15"/>
      <c r="E54" s="15"/>
      <c r="F54" s="28"/>
      <c r="G54" s="28"/>
      <c r="H54" s="28"/>
      <c r="I54" s="28"/>
      <c r="J54" s="28"/>
    </row>
    <row r="55" spans="1:10" x14ac:dyDescent="0.2">
      <c r="A55" s="16" t="s">
        <v>113</v>
      </c>
      <c r="B55" s="16"/>
      <c r="C55" s="16">
        <v>15</v>
      </c>
      <c r="D55" s="16">
        <v>15</v>
      </c>
      <c r="E55" s="16">
        <v>15</v>
      </c>
      <c r="F55" s="4">
        <v>15</v>
      </c>
      <c r="G55" s="4">
        <v>15</v>
      </c>
      <c r="H55" s="4">
        <v>15</v>
      </c>
      <c r="I55" s="4">
        <v>15</v>
      </c>
      <c r="J55" s="4">
        <v>15</v>
      </c>
    </row>
    <row r="56" spans="1:10" x14ac:dyDescent="0.2">
      <c r="A56" s="16" t="s">
        <v>152</v>
      </c>
      <c r="B56" s="16"/>
      <c r="C56" s="16">
        <v>30</v>
      </c>
      <c r="D56" s="16">
        <v>27.5</v>
      </c>
      <c r="E56" s="16">
        <v>27.5</v>
      </c>
      <c r="F56" s="4">
        <v>28.75</v>
      </c>
      <c r="G56" s="4">
        <v>28.75</v>
      </c>
      <c r="H56" s="4">
        <v>28.75</v>
      </c>
      <c r="I56" s="4">
        <v>28.75</v>
      </c>
      <c r="J56" s="4">
        <v>28.75</v>
      </c>
    </row>
    <row r="57" spans="1:10" x14ac:dyDescent="0.2">
      <c r="A57" s="16" t="s">
        <v>111</v>
      </c>
      <c r="B57" s="16"/>
      <c r="C57" s="16">
        <v>2542.5</v>
      </c>
      <c r="D57" s="16">
        <v>2542.5</v>
      </c>
      <c r="E57" s="16">
        <v>2542.5</v>
      </c>
      <c r="F57" s="4">
        <v>2627.25</v>
      </c>
      <c r="G57" s="4">
        <v>2655.5</v>
      </c>
      <c r="H57" s="4">
        <v>2655.5</v>
      </c>
      <c r="I57" s="4">
        <v>2627.25</v>
      </c>
      <c r="J57" s="4">
        <v>2527.5</v>
      </c>
    </row>
    <row r="58" spans="1:10" x14ac:dyDescent="0.2">
      <c r="A58" s="16" t="s">
        <v>112</v>
      </c>
      <c r="B58" s="16"/>
      <c r="C58" s="16">
        <v>14.84</v>
      </c>
      <c r="D58" s="16">
        <v>14.84</v>
      </c>
      <c r="E58" s="16">
        <v>15.9</v>
      </c>
      <c r="F58" s="4">
        <v>15.9</v>
      </c>
      <c r="G58" s="4">
        <v>15.9</v>
      </c>
      <c r="H58" s="4">
        <v>15.9</v>
      </c>
      <c r="I58" s="4">
        <v>15.9</v>
      </c>
      <c r="J58" s="4">
        <v>15.9</v>
      </c>
    </row>
    <row r="59" spans="1:10" x14ac:dyDescent="0.2">
      <c r="A59" s="16" t="s">
        <v>54</v>
      </c>
      <c r="B59" s="16"/>
      <c r="C59" s="16">
        <v>203.5</v>
      </c>
      <c r="D59" s="16">
        <v>228</v>
      </c>
      <c r="E59" s="16">
        <v>232</v>
      </c>
      <c r="F59" s="4">
        <v>240</v>
      </c>
      <c r="G59" s="4">
        <v>248</v>
      </c>
      <c r="H59" s="4">
        <v>248</v>
      </c>
      <c r="I59" s="4">
        <v>248</v>
      </c>
      <c r="J59" s="4">
        <v>248</v>
      </c>
    </row>
    <row r="60" spans="1:10" x14ac:dyDescent="0.2">
      <c r="A60" s="16" t="s">
        <v>55</v>
      </c>
      <c r="B60" s="16"/>
      <c r="C60" s="16">
        <v>1204</v>
      </c>
      <c r="D60" s="16">
        <v>1225.5</v>
      </c>
      <c r="E60" s="16">
        <v>1225.5</v>
      </c>
      <c r="F60" s="4">
        <v>1290</v>
      </c>
      <c r="G60" s="4">
        <v>1290</v>
      </c>
      <c r="H60" s="4">
        <v>1290</v>
      </c>
      <c r="I60" s="4">
        <v>1290</v>
      </c>
      <c r="J60" s="4">
        <v>1290</v>
      </c>
    </row>
    <row r="61" spans="1:10" x14ac:dyDescent="0.2">
      <c r="A61" s="16" t="s">
        <v>114</v>
      </c>
      <c r="B61" s="16"/>
      <c r="C61" s="16">
        <v>148.5</v>
      </c>
      <c r="D61" s="16">
        <v>165</v>
      </c>
      <c r="E61" s="16">
        <v>165</v>
      </c>
      <c r="F61" s="4">
        <v>171.6</v>
      </c>
      <c r="G61" s="4">
        <v>171.6</v>
      </c>
      <c r="H61" s="4">
        <v>171.6</v>
      </c>
      <c r="I61" s="4">
        <v>171.6</v>
      </c>
      <c r="J61" s="4">
        <v>171.6</v>
      </c>
    </row>
    <row r="62" spans="1:10" x14ac:dyDescent="0.2">
      <c r="A62" s="16" t="s">
        <v>57</v>
      </c>
      <c r="B62" s="16"/>
      <c r="C62" s="16">
        <v>392.6</v>
      </c>
      <c r="D62" s="16">
        <v>358.8</v>
      </c>
      <c r="E62" s="16">
        <v>358.8</v>
      </c>
      <c r="F62" s="4">
        <v>358.8</v>
      </c>
      <c r="G62" s="4">
        <v>358.8</v>
      </c>
      <c r="H62" s="4">
        <v>358.8</v>
      </c>
      <c r="I62" s="4">
        <v>358.8</v>
      </c>
      <c r="J62" s="4">
        <v>358.8</v>
      </c>
    </row>
    <row r="63" spans="1:10" x14ac:dyDescent="0.2">
      <c r="A63" s="16" t="s">
        <v>115</v>
      </c>
      <c r="B63" s="16"/>
      <c r="C63" s="16">
        <v>1977.5</v>
      </c>
      <c r="D63" s="16">
        <v>1960</v>
      </c>
      <c r="E63" s="16">
        <v>1960</v>
      </c>
      <c r="F63" s="4">
        <v>1988</v>
      </c>
      <c r="G63" s="4">
        <v>2016</v>
      </c>
      <c r="H63" s="4">
        <v>2016</v>
      </c>
      <c r="I63" s="4">
        <v>2016</v>
      </c>
      <c r="J63" s="4">
        <v>2016</v>
      </c>
    </row>
    <row r="64" spans="1:10" x14ac:dyDescent="0.2">
      <c r="A64" s="15"/>
      <c r="B64" s="15"/>
      <c r="C64" s="15"/>
      <c r="D64" s="15"/>
      <c r="E64" s="15"/>
      <c r="F64" s="38"/>
      <c r="G64" s="38"/>
      <c r="H64" s="38"/>
      <c r="I64" s="38"/>
      <c r="J64" s="38"/>
    </row>
    <row r="65" spans="1:240" x14ac:dyDescent="0.2">
      <c r="A65" s="17" t="s">
        <v>60</v>
      </c>
      <c r="B65" s="39"/>
      <c r="C65" s="39">
        <f t="shared" ref="C65:H65" si="9">SUM(C55:C63)</f>
        <v>6528.4400000000005</v>
      </c>
      <c r="D65" s="39">
        <f t="shared" si="9"/>
        <v>6537.14</v>
      </c>
      <c r="E65" s="39">
        <f t="shared" si="9"/>
        <v>6542.2</v>
      </c>
      <c r="F65" s="39">
        <f t="shared" si="9"/>
        <v>6735.3</v>
      </c>
      <c r="G65" s="39">
        <f t="shared" si="9"/>
        <v>6799.55</v>
      </c>
      <c r="H65" s="39">
        <f t="shared" si="9"/>
        <v>6799.55</v>
      </c>
      <c r="I65" s="39">
        <f>SUM(I55:I63)</f>
        <v>6771.3</v>
      </c>
      <c r="J65" s="39">
        <f>SUM(J55:J63)</f>
        <v>6671.55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</row>
    <row r="66" spans="1:240" x14ac:dyDescent="0.2">
      <c r="A66" s="18"/>
      <c r="B66" s="18"/>
      <c r="C66" s="18"/>
      <c r="D66" s="18"/>
      <c r="E66" s="18"/>
      <c r="F66" s="14"/>
      <c r="G66" s="14"/>
      <c r="H66" s="14"/>
      <c r="I66" s="14"/>
      <c r="J66" s="14"/>
    </row>
    <row r="70" spans="1:240" x14ac:dyDescent="0.2">
      <c r="A70" s="2" t="s">
        <v>187</v>
      </c>
      <c r="B70" s="2"/>
      <c r="C70" s="2"/>
      <c r="D70" s="2"/>
      <c r="E70" s="2"/>
    </row>
    <row r="71" spans="1:240" x14ac:dyDescent="0.2">
      <c r="A71" s="67" t="s">
        <v>77</v>
      </c>
      <c r="B71" s="72" t="str">
        <f t="shared" ref="B71:G72" si="10">B51</f>
        <v>Voorlopige opp</v>
      </c>
      <c r="C71" s="72" t="str">
        <f t="shared" si="10"/>
        <v>Hersiene opp/ 1ste Skatting</v>
      </c>
      <c r="D71" s="72" t="str">
        <f t="shared" si="10"/>
        <v>2de Skatting</v>
      </c>
      <c r="E71" s="72" t="str">
        <f t="shared" si="10"/>
        <v>3de Skatting</v>
      </c>
      <c r="F71" s="72" t="str">
        <f t="shared" si="10"/>
        <v>4de Skatting</v>
      </c>
      <c r="G71" s="72" t="str">
        <f t="shared" si="10"/>
        <v>5de Skatting</v>
      </c>
      <c r="H71" s="72" t="str">
        <f t="shared" ref="H71:J72" si="11">H51</f>
        <v>6de Skatting</v>
      </c>
      <c r="I71" s="72" t="str">
        <f t="shared" si="11"/>
        <v>7de Skatting</v>
      </c>
      <c r="J71" s="72" t="str">
        <f t="shared" si="11"/>
        <v>Finale Skatting</v>
      </c>
    </row>
    <row r="72" spans="1:240" x14ac:dyDescent="0.2">
      <c r="A72" s="5"/>
      <c r="B72" s="32" t="str">
        <f t="shared" si="10"/>
        <v>2008/09</v>
      </c>
      <c r="C72" s="32" t="str">
        <f t="shared" si="10"/>
        <v>2008/09</v>
      </c>
      <c r="D72" s="32" t="str">
        <f t="shared" si="10"/>
        <v>2008/09</v>
      </c>
      <c r="E72" s="32" t="str">
        <f t="shared" si="10"/>
        <v>2008/09</v>
      </c>
      <c r="F72" s="32" t="str">
        <f t="shared" si="10"/>
        <v>2008/09</v>
      </c>
      <c r="G72" s="32" t="str">
        <f t="shared" si="10"/>
        <v>2008/09</v>
      </c>
      <c r="H72" s="32" t="str">
        <f t="shared" si="11"/>
        <v>2008/09</v>
      </c>
      <c r="I72" s="32" t="str">
        <f t="shared" si="11"/>
        <v>2008/10</v>
      </c>
      <c r="J72" s="32" t="str">
        <f t="shared" si="11"/>
        <v>2008/9</v>
      </c>
    </row>
    <row r="73" spans="1:240" x14ac:dyDescent="0.2">
      <c r="A73" s="6" t="s">
        <v>44</v>
      </c>
      <c r="B73" s="8" t="s">
        <v>118</v>
      </c>
      <c r="C73" s="8" t="s">
        <v>118</v>
      </c>
      <c r="D73" s="8" t="s">
        <v>118</v>
      </c>
      <c r="E73" s="8" t="s">
        <v>118</v>
      </c>
      <c r="F73" s="8" t="s">
        <v>118</v>
      </c>
      <c r="G73" s="8" t="s">
        <v>118</v>
      </c>
      <c r="H73" s="8" t="s">
        <v>118</v>
      </c>
      <c r="I73" s="8" t="s">
        <v>118</v>
      </c>
      <c r="J73" s="8" t="s">
        <v>118</v>
      </c>
    </row>
    <row r="74" spans="1:240" x14ac:dyDescent="0.2">
      <c r="A74" s="15"/>
      <c r="B74" s="15"/>
      <c r="C74" s="15"/>
      <c r="D74" s="15"/>
      <c r="E74" s="15"/>
      <c r="F74" s="28"/>
      <c r="G74" s="28"/>
      <c r="H74" s="28"/>
      <c r="I74" s="28"/>
      <c r="J74" s="28"/>
    </row>
    <row r="75" spans="1:240" x14ac:dyDescent="0.2">
      <c r="A75" s="16" t="s">
        <v>113</v>
      </c>
      <c r="B75" s="16"/>
      <c r="C75" s="16">
        <v>35</v>
      </c>
      <c r="D75" s="16">
        <v>35</v>
      </c>
      <c r="E75" s="16">
        <v>35</v>
      </c>
      <c r="F75" s="12">
        <v>35</v>
      </c>
      <c r="G75" s="12">
        <v>35</v>
      </c>
      <c r="H75" s="12">
        <v>35</v>
      </c>
      <c r="I75" s="12">
        <v>35</v>
      </c>
      <c r="J75" s="12">
        <v>35</v>
      </c>
    </row>
    <row r="76" spans="1:240" x14ac:dyDescent="0.2">
      <c r="A76" s="16" t="s">
        <v>152</v>
      </c>
      <c r="B76" s="16"/>
      <c r="C76" s="16">
        <v>576</v>
      </c>
      <c r="D76" s="16">
        <v>552</v>
      </c>
      <c r="E76" s="16">
        <v>552</v>
      </c>
      <c r="F76" s="12">
        <v>552</v>
      </c>
      <c r="G76" s="12">
        <v>552</v>
      </c>
      <c r="H76" s="12">
        <v>552</v>
      </c>
      <c r="I76" s="12">
        <v>552</v>
      </c>
      <c r="J76" s="12">
        <v>576</v>
      </c>
    </row>
    <row r="77" spans="1:240" x14ac:dyDescent="0.2">
      <c r="A77" s="16" t="s">
        <v>111</v>
      </c>
      <c r="B77" s="16"/>
      <c r="C77" s="16">
        <v>1579.5</v>
      </c>
      <c r="D77" s="16">
        <v>1638</v>
      </c>
      <c r="E77" s="16">
        <v>1638</v>
      </c>
      <c r="F77" s="12">
        <v>1696.5</v>
      </c>
      <c r="G77" s="12">
        <v>1716</v>
      </c>
      <c r="H77" s="12">
        <v>1716</v>
      </c>
      <c r="I77" s="12">
        <v>1794</v>
      </c>
      <c r="J77" s="12">
        <v>1794</v>
      </c>
    </row>
    <row r="78" spans="1:240" x14ac:dyDescent="0.2">
      <c r="A78" s="16" t="s">
        <v>112</v>
      </c>
      <c r="B78" s="16"/>
      <c r="C78" s="16">
        <v>66</v>
      </c>
      <c r="D78" s="16">
        <v>66</v>
      </c>
      <c r="E78" s="16">
        <v>71.5</v>
      </c>
      <c r="F78" s="12">
        <v>71.5</v>
      </c>
      <c r="G78" s="12">
        <v>71.5</v>
      </c>
      <c r="H78" s="12">
        <v>71.5</v>
      </c>
      <c r="I78" s="12">
        <v>71.5</v>
      </c>
      <c r="J78" s="12">
        <v>71.5</v>
      </c>
    </row>
    <row r="79" spans="1:240" x14ac:dyDescent="0.2">
      <c r="A79" s="16" t="s">
        <v>54</v>
      </c>
      <c r="B79" s="16"/>
      <c r="C79" s="16">
        <v>234</v>
      </c>
      <c r="D79" s="16">
        <v>252</v>
      </c>
      <c r="E79" s="16">
        <v>252</v>
      </c>
      <c r="F79" s="12">
        <v>260.39999999999998</v>
      </c>
      <c r="G79" s="12">
        <v>264.60000000000002</v>
      </c>
      <c r="H79" s="12">
        <v>264.60000000000002</v>
      </c>
      <c r="I79" s="12">
        <v>264.60000000000002</v>
      </c>
      <c r="J79" s="12">
        <v>264.60000000000002</v>
      </c>
    </row>
    <row r="80" spans="1:240" x14ac:dyDescent="0.2">
      <c r="A80" s="16" t="s">
        <v>55</v>
      </c>
      <c r="B80" s="16"/>
      <c r="C80" s="16">
        <v>1414.8</v>
      </c>
      <c r="D80" s="16">
        <v>1414.8</v>
      </c>
      <c r="E80" s="16">
        <v>1414.8</v>
      </c>
      <c r="F80" s="12">
        <v>1441</v>
      </c>
      <c r="G80" s="12">
        <v>1441</v>
      </c>
      <c r="H80" s="12">
        <v>1441</v>
      </c>
      <c r="I80" s="12">
        <v>1467.2</v>
      </c>
      <c r="J80" s="12">
        <v>1493.4</v>
      </c>
    </row>
    <row r="81" spans="1:240" x14ac:dyDescent="0.2">
      <c r="A81" s="16" t="s">
        <v>114</v>
      </c>
      <c r="B81" s="16"/>
      <c r="C81" s="16">
        <v>57</v>
      </c>
      <c r="D81" s="16">
        <v>70.5</v>
      </c>
      <c r="E81" s="16">
        <v>70.5</v>
      </c>
      <c r="F81" s="12">
        <v>72</v>
      </c>
      <c r="G81" s="12">
        <v>72</v>
      </c>
      <c r="H81" s="12">
        <v>72</v>
      </c>
      <c r="I81" s="12">
        <v>72</v>
      </c>
      <c r="J81" s="12">
        <v>72</v>
      </c>
    </row>
    <row r="82" spans="1:240" x14ac:dyDescent="0.2">
      <c r="A82" s="16" t="s">
        <v>57</v>
      </c>
      <c r="B82" s="16"/>
      <c r="C82" s="16">
        <v>174.8</v>
      </c>
      <c r="D82" s="16">
        <v>138</v>
      </c>
      <c r="E82" s="16">
        <v>138</v>
      </c>
      <c r="F82" s="12">
        <v>144</v>
      </c>
      <c r="G82" s="12">
        <v>145</v>
      </c>
      <c r="H82" s="12">
        <v>145.5</v>
      </c>
      <c r="I82" s="12">
        <v>150</v>
      </c>
      <c r="J82" s="12">
        <v>150</v>
      </c>
    </row>
    <row r="83" spans="1:240" x14ac:dyDescent="0.2">
      <c r="A83" s="16" t="s">
        <v>115</v>
      </c>
      <c r="B83" s="16"/>
      <c r="C83" s="16">
        <v>551</v>
      </c>
      <c r="D83" s="16">
        <v>487.5</v>
      </c>
      <c r="E83" s="16">
        <v>487.5</v>
      </c>
      <c r="F83" s="12">
        <v>506.25</v>
      </c>
      <c r="G83" s="12">
        <v>506.25</v>
      </c>
      <c r="H83" s="12">
        <v>506.25</v>
      </c>
      <c r="I83" s="12">
        <v>506.25</v>
      </c>
      <c r="J83" s="12">
        <v>513</v>
      </c>
    </row>
    <row r="84" spans="1:240" x14ac:dyDescent="0.2">
      <c r="A84" s="15"/>
      <c r="B84" s="15"/>
      <c r="C84" s="15"/>
      <c r="D84" s="15"/>
      <c r="E84" s="15"/>
      <c r="F84" s="11"/>
      <c r="G84" s="11"/>
      <c r="H84" s="11"/>
      <c r="I84" s="11"/>
      <c r="J84" s="11"/>
    </row>
    <row r="85" spans="1:240" x14ac:dyDescent="0.2">
      <c r="A85" s="17" t="s">
        <v>60</v>
      </c>
      <c r="B85" s="35"/>
      <c r="C85" s="35">
        <f t="shared" ref="C85:H85" si="12">SUM(C75:C83)</f>
        <v>4688.1000000000004</v>
      </c>
      <c r="D85" s="35">
        <f t="shared" si="12"/>
        <v>4653.8</v>
      </c>
      <c r="E85" s="35">
        <f t="shared" si="12"/>
        <v>4659.3</v>
      </c>
      <c r="F85" s="35">
        <f t="shared" si="12"/>
        <v>4778.6499999999996</v>
      </c>
      <c r="G85" s="35">
        <f t="shared" si="12"/>
        <v>4803.3500000000004</v>
      </c>
      <c r="H85" s="35">
        <f t="shared" si="12"/>
        <v>4803.8500000000004</v>
      </c>
      <c r="I85" s="35">
        <f>SUM(I75:I83)</f>
        <v>4912.55</v>
      </c>
      <c r="J85" s="35">
        <f>SUM(J75:J83)</f>
        <v>4969.5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</row>
    <row r="86" spans="1:240" x14ac:dyDescent="0.2">
      <c r="A86" s="18"/>
      <c r="B86" s="18"/>
      <c r="C86" s="18"/>
      <c r="D86" s="18"/>
      <c r="E86" s="18"/>
      <c r="F86" s="14"/>
      <c r="G86" s="14"/>
      <c r="H86" s="14"/>
      <c r="I86" s="14"/>
      <c r="J86" s="14"/>
    </row>
    <row r="88" spans="1:240" x14ac:dyDescent="0.2">
      <c r="A88" s="3" t="s">
        <v>78</v>
      </c>
      <c r="B88" s="3"/>
      <c r="C88" s="3"/>
      <c r="D88" s="3"/>
      <c r="E88" s="3"/>
    </row>
    <row r="89" spans="1:240" x14ac:dyDescent="0.2">
      <c r="A89" s="67" t="s">
        <v>79</v>
      </c>
      <c r="B89" s="72" t="str">
        <f t="shared" ref="B89:G90" si="13">B71</f>
        <v>Voorlopige opp</v>
      </c>
      <c r="C89" s="72" t="str">
        <f t="shared" si="13"/>
        <v>Hersiene opp/ 1ste Skatting</v>
      </c>
      <c r="D89" s="72" t="str">
        <f t="shared" si="13"/>
        <v>2de Skatting</v>
      </c>
      <c r="E89" s="72" t="str">
        <f t="shared" si="13"/>
        <v>3de Skatting</v>
      </c>
      <c r="F89" s="72" t="str">
        <f t="shared" si="13"/>
        <v>4de Skatting</v>
      </c>
      <c r="G89" s="72" t="str">
        <f t="shared" si="13"/>
        <v>5de Skatting</v>
      </c>
      <c r="H89" s="72" t="str">
        <f t="shared" ref="H89:J90" si="14">H71</f>
        <v>6de Skatting</v>
      </c>
      <c r="I89" s="72" t="str">
        <f t="shared" si="14"/>
        <v>7de Skatting</v>
      </c>
      <c r="J89" s="72" t="str">
        <f t="shared" si="14"/>
        <v>Finale Skatting</v>
      </c>
    </row>
    <row r="90" spans="1:240" x14ac:dyDescent="0.2">
      <c r="A90" s="28"/>
      <c r="B90" s="36" t="str">
        <f t="shared" si="13"/>
        <v>2008/09</v>
      </c>
      <c r="C90" s="36" t="str">
        <f t="shared" si="13"/>
        <v>2008/09</v>
      </c>
      <c r="D90" s="36" t="str">
        <f t="shared" si="13"/>
        <v>2008/09</v>
      </c>
      <c r="E90" s="36" t="str">
        <f t="shared" si="13"/>
        <v>2008/09</v>
      </c>
      <c r="F90" s="36" t="str">
        <f t="shared" si="13"/>
        <v>2008/09</v>
      </c>
      <c r="G90" s="36" t="str">
        <f t="shared" si="13"/>
        <v>2008/09</v>
      </c>
      <c r="H90" s="36" t="str">
        <f t="shared" si="14"/>
        <v>2008/09</v>
      </c>
      <c r="I90" s="36" t="str">
        <f t="shared" si="14"/>
        <v>2008/10</v>
      </c>
      <c r="J90" s="36" t="str">
        <f t="shared" si="14"/>
        <v>2008/9</v>
      </c>
    </row>
    <row r="91" spans="1:240" x14ac:dyDescent="0.2">
      <c r="A91" s="11"/>
      <c r="B91" s="8" t="s">
        <v>118</v>
      </c>
      <c r="C91" s="8" t="s">
        <v>118</v>
      </c>
      <c r="D91" s="8" t="s">
        <v>118</v>
      </c>
      <c r="E91" s="8" t="s">
        <v>118</v>
      </c>
      <c r="F91" s="8" t="s">
        <v>118</v>
      </c>
      <c r="G91" s="8" t="s">
        <v>118</v>
      </c>
      <c r="H91" s="8" t="s">
        <v>118</v>
      </c>
      <c r="I91" s="8" t="s">
        <v>118</v>
      </c>
      <c r="J91" s="8" t="s">
        <v>118</v>
      </c>
    </row>
    <row r="92" spans="1:240" x14ac:dyDescent="0.2">
      <c r="A92" s="68" t="s">
        <v>60</v>
      </c>
      <c r="B92" s="34"/>
      <c r="C92" s="34">
        <f t="shared" ref="C92:H92" si="15">C65+C85</f>
        <v>11216.54</v>
      </c>
      <c r="D92" s="34">
        <f t="shared" si="15"/>
        <v>11190.94</v>
      </c>
      <c r="E92" s="34">
        <f t="shared" si="15"/>
        <v>11201.5</v>
      </c>
      <c r="F92" s="34">
        <f t="shared" si="15"/>
        <v>11513.95</v>
      </c>
      <c r="G92" s="34">
        <f t="shared" si="15"/>
        <v>11602.900000000001</v>
      </c>
      <c r="H92" s="34">
        <f t="shared" si="15"/>
        <v>11603.400000000001</v>
      </c>
      <c r="I92" s="34">
        <f>I65+I85</f>
        <v>11683.85</v>
      </c>
      <c r="J92" s="34">
        <f>J65+J85</f>
        <v>11641.05</v>
      </c>
    </row>
    <row r="94" spans="1:240" x14ac:dyDescent="0.2">
      <c r="A94" s="2" t="s">
        <v>85</v>
      </c>
      <c r="B94" s="2"/>
      <c r="C94" s="2"/>
      <c r="D94" s="2"/>
      <c r="E94" s="2"/>
    </row>
    <row r="95" spans="1:240" x14ac:dyDescent="0.2">
      <c r="A95" s="67" t="s">
        <v>86</v>
      </c>
      <c r="B95" s="72" t="str">
        <f t="shared" ref="B95:G95" si="16">B89</f>
        <v>Voorlopige opp</v>
      </c>
      <c r="C95" s="72" t="str">
        <f t="shared" si="16"/>
        <v>Hersiene opp/ 1ste Skatting</v>
      </c>
      <c r="D95" s="72" t="str">
        <f t="shared" si="16"/>
        <v>2de Skatting</v>
      </c>
      <c r="E95" s="72" t="str">
        <f t="shared" si="16"/>
        <v>3de Skatting</v>
      </c>
      <c r="F95" s="72" t="str">
        <f t="shared" si="16"/>
        <v>4de Skatting</v>
      </c>
      <c r="G95" s="72" t="str">
        <f t="shared" si="16"/>
        <v>5de Skatting</v>
      </c>
      <c r="H95" s="72" t="str">
        <f>H89</f>
        <v>6de Skatting</v>
      </c>
      <c r="I95" s="72" t="str">
        <f>I89</f>
        <v>7de Skatting</v>
      </c>
      <c r="J95" s="72" t="str">
        <f>J89</f>
        <v>Finale Skatting</v>
      </c>
    </row>
    <row r="96" spans="1:240" x14ac:dyDescent="0.2">
      <c r="A96" s="5"/>
      <c r="B96" s="23" t="str">
        <f t="shared" ref="B96:G96" si="17">B8</f>
        <v>2008/09</v>
      </c>
      <c r="C96" s="23" t="str">
        <f t="shared" si="17"/>
        <v>2008/09</v>
      </c>
      <c r="D96" s="23" t="str">
        <f t="shared" si="17"/>
        <v>2008/09</v>
      </c>
      <c r="E96" s="23" t="str">
        <f t="shared" si="17"/>
        <v>2008/09</v>
      </c>
      <c r="F96" s="23" t="str">
        <f t="shared" si="17"/>
        <v>2008/09</v>
      </c>
      <c r="G96" s="23" t="str">
        <f t="shared" si="17"/>
        <v>2008/09</v>
      </c>
      <c r="H96" s="23" t="str">
        <f>H8</f>
        <v>2008/09</v>
      </c>
      <c r="I96" s="23" t="str">
        <f>I8</f>
        <v>2008/10</v>
      </c>
      <c r="J96" s="23" t="str">
        <f>J8</f>
        <v>2008/9</v>
      </c>
    </row>
    <row r="97" spans="1:240" x14ac:dyDescent="0.2">
      <c r="A97" s="6" t="s">
        <v>44</v>
      </c>
      <c r="B97" s="26" t="s">
        <v>121</v>
      </c>
      <c r="C97" s="26" t="s">
        <v>121</v>
      </c>
      <c r="D97" s="26" t="s">
        <v>121</v>
      </c>
      <c r="E97" s="26" t="s">
        <v>121</v>
      </c>
      <c r="F97" s="26" t="s">
        <v>121</v>
      </c>
      <c r="G97" s="26" t="s">
        <v>121</v>
      </c>
      <c r="H97" s="26" t="s">
        <v>121</v>
      </c>
      <c r="I97" s="26" t="s">
        <v>121</v>
      </c>
      <c r="J97" s="26" t="s">
        <v>121</v>
      </c>
    </row>
    <row r="98" spans="1:240" x14ac:dyDescent="0.2">
      <c r="A98" s="15"/>
      <c r="B98" s="15"/>
      <c r="C98" s="15"/>
      <c r="D98" s="15"/>
      <c r="E98" s="15"/>
      <c r="F98" s="28"/>
      <c r="G98" s="28"/>
      <c r="H98" s="28"/>
      <c r="I98" s="28"/>
      <c r="J98" s="28"/>
    </row>
    <row r="99" spans="1:240" x14ac:dyDescent="0.2">
      <c r="A99" s="16" t="s">
        <v>113</v>
      </c>
      <c r="B99" s="11"/>
      <c r="C99" s="38">
        <f t="shared" ref="C99:E107" si="18">C55/C11</f>
        <v>10</v>
      </c>
      <c r="D99" s="38">
        <f t="shared" si="18"/>
        <v>10</v>
      </c>
      <c r="E99" s="38">
        <f t="shared" si="18"/>
        <v>10</v>
      </c>
      <c r="F99" s="38">
        <f t="shared" ref="F99:G107" si="19">F55/F11</f>
        <v>10</v>
      </c>
      <c r="G99" s="38">
        <f t="shared" si="19"/>
        <v>10</v>
      </c>
      <c r="H99" s="38">
        <f t="shared" ref="H99:I107" si="20">H55/H11</f>
        <v>10</v>
      </c>
      <c r="I99" s="38">
        <f t="shared" si="20"/>
        <v>10</v>
      </c>
      <c r="J99" s="38">
        <f t="shared" ref="J99:J107" si="21">J55/J11</f>
        <v>10</v>
      </c>
    </row>
    <row r="100" spans="1:240" x14ac:dyDescent="0.2">
      <c r="A100" s="16" t="s">
        <v>152</v>
      </c>
      <c r="B100" s="11"/>
      <c r="C100" s="38">
        <f t="shared" si="18"/>
        <v>12</v>
      </c>
      <c r="D100" s="38">
        <f t="shared" si="18"/>
        <v>11</v>
      </c>
      <c r="E100" s="38">
        <f t="shared" si="18"/>
        <v>11</v>
      </c>
      <c r="F100" s="38">
        <f t="shared" si="19"/>
        <v>11.5</v>
      </c>
      <c r="G100" s="38">
        <f t="shared" si="19"/>
        <v>11.5</v>
      </c>
      <c r="H100" s="38">
        <f t="shared" si="20"/>
        <v>11.5</v>
      </c>
      <c r="I100" s="38">
        <f t="shared" si="20"/>
        <v>11.5</v>
      </c>
      <c r="J100" s="38">
        <f t="shared" si="21"/>
        <v>11.5</v>
      </c>
    </row>
    <row r="101" spans="1:240" x14ac:dyDescent="0.2">
      <c r="A101" s="16" t="s">
        <v>111</v>
      </c>
      <c r="B101" s="11"/>
      <c r="C101" s="38">
        <f t="shared" si="18"/>
        <v>4.5</v>
      </c>
      <c r="D101" s="38">
        <f t="shared" si="18"/>
        <v>4.5</v>
      </c>
      <c r="E101" s="38">
        <f t="shared" si="18"/>
        <v>4.5</v>
      </c>
      <c r="F101" s="38">
        <f t="shared" si="19"/>
        <v>4.6500000000000004</v>
      </c>
      <c r="G101" s="38">
        <f t="shared" si="19"/>
        <v>4.7</v>
      </c>
      <c r="H101" s="38">
        <f t="shared" si="20"/>
        <v>4.7</v>
      </c>
      <c r="I101" s="38">
        <f t="shared" si="20"/>
        <v>4.6500000000000004</v>
      </c>
      <c r="J101" s="38">
        <f t="shared" si="21"/>
        <v>4.4734513274336285</v>
      </c>
    </row>
    <row r="102" spans="1:240" x14ac:dyDescent="0.2">
      <c r="A102" s="16" t="s">
        <v>112</v>
      </c>
      <c r="B102" s="11"/>
      <c r="C102" s="38">
        <f t="shared" si="18"/>
        <v>5.3000000000000007</v>
      </c>
      <c r="D102" s="38">
        <f t="shared" si="18"/>
        <v>5.3000000000000007</v>
      </c>
      <c r="E102" s="38">
        <f t="shared" si="18"/>
        <v>5.3</v>
      </c>
      <c r="F102" s="38">
        <f t="shared" si="19"/>
        <v>5.3</v>
      </c>
      <c r="G102" s="38">
        <f t="shared" si="19"/>
        <v>5.3</v>
      </c>
      <c r="H102" s="38">
        <f t="shared" si="20"/>
        <v>5.3</v>
      </c>
      <c r="I102" s="38">
        <f t="shared" si="20"/>
        <v>5.3</v>
      </c>
      <c r="J102" s="38">
        <f t="shared" si="21"/>
        <v>5.3</v>
      </c>
    </row>
    <row r="103" spans="1:240" x14ac:dyDescent="0.2">
      <c r="A103" s="16" t="s">
        <v>54</v>
      </c>
      <c r="B103" s="11"/>
      <c r="C103" s="38">
        <f t="shared" si="18"/>
        <v>5.5</v>
      </c>
      <c r="D103" s="38">
        <f t="shared" si="18"/>
        <v>5.7</v>
      </c>
      <c r="E103" s="38">
        <f t="shared" si="18"/>
        <v>5.8</v>
      </c>
      <c r="F103" s="38">
        <f t="shared" si="19"/>
        <v>6</v>
      </c>
      <c r="G103" s="38">
        <f t="shared" si="19"/>
        <v>6.2</v>
      </c>
      <c r="H103" s="38">
        <f t="shared" si="20"/>
        <v>6.2</v>
      </c>
      <c r="I103" s="38">
        <f t="shared" si="20"/>
        <v>6.2</v>
      </c>
      <c r="J103" s="38">
        <f t="shared" si="21"/>
        <v>6.2</v>
      </c>
    </row>
    <row r="104" spans="1:240" x14ac:dyDescent="0.2">
      <c r="A104" s="16" t="s">
        <v>55</v>
      </c>
      <c r="B104" s="11"/>
      <c r="C104" s="38">
        <f t="shared" si="18"/>
        <v>5.6</v>
      </c>
      <c r="D104" s="38">
        <f t="shared" si="18"/>
        <v>5.7</v>
      </c>
      <c r="E104" s="38">
        <f t="shared" si="18"/>
        <v>5.7</v>
      </c>
      <c r="F104" s="38">
        <f t="shared" si="19"/>
        <v>6</v>
      </c>
      <c r="G104" s="38">
        <f t="shared" si="19"/>
        <v>6</v>
      </c>
      <c r="H104" s="38">
        <f t="shared" si="20"/>
        <v>6</v>
      </c>
      <c r="I104" s="38">
        <f t="shared" si="20"/>
        <v>6</v>
      </c>
      <c r="J104" s="38">
        <f t="shared" si="21"/>
        <v>6</v>
      </c>
    </row>
    <row r="105" spans="1:240" x14ac:dyDescent="0.2">
      <c r="A105" s="16" t="s">
        <v>114</v>
      </c>
      <c r="B105" s="11"/>
      <c r="C105" s="38">
        <f t="shared" si="18"/>
        <v>4.5</v>
      </c>
      <c r="D105" s="38">
        <f t="shared" si="18"/>
        <v>5</v>
      </c>
      <c r="E105" s="38">
        <f t="shared" si="18"/>
        <v>5</v>
      </c>
      <c r="F105" s="38">
        <f t="shared" si="19"/>
        <v>5.2</v>
      </c>
      <c r="G105" s="38">
        <f t="shared" si="19"/>
        <v>5.2</v>
      </c>
      <c r="H105" s="38">
        <f t="shared" si="20"/>
        <v>5.2</v>
      </c>
      <c r="I105" s="38">
        <f t="shared" si="20"/>
        <v>5.2</v>
      </c>
      <c r="J105" s="38">
        <f t="shared" si="21"/>
        <v>5.2</v>
      </c>
    </row>
    <row r="106" spans="1:240" x14ac:dyDescent="0.2">
      <c r="A106" s="16" t="s">
        <v>57</v>
      </c>
      <c r="B106" s="11"/>
      <c r="C106" s="38">
        <f t="shared" si="18"/>
        <v>5.2</v>
      </c>
      <c r="D106" s="38">
        <f t="shared" si="18"/>
        <v>5.2</v>
      </c>
      <c r="E106" s="38">
        <f t="shared" si="18"/>
        <v>5.2</v>
      </c>
      <c r="F106" s="38">
        <f t="shared" si="19"/>
        <v>5.2</v>
      </c>
      <c r="G106" s="38">
        <f t="shared" si="19"/>
        <v>5.2</v>
      </c>
      <c r="H106" s="38">
        <f t="shared" si="20"/>
        <v>5.2</v>
      </c>
      <c r="I106" s="38">
        <f t="shared" si="20"/>
        <v>5.2</v>
      </c>
      <c r="J106" s="38">
        <f t="shared" si="21"/>
        <v>5.2</v>
      </c>
    </row>
    <row r="107" spans="1:240" x14ac:dyDescent="0.2">
      <c r="A107" s="16" t="s">
        <v>115</v>
      </c>
      <c r="B107" s="11"/>
      <c r="C107" s="38">
        <f t="shared" si="18"/>
        <v>3.5</v>
      </c>
      <c r="D107" s="38">
        <f t="shared" si="18"/>
        <v>3.5</v>
      </c>
      <c r="E107" s="38">
        <f t="shared" si="18"/>
        <v>3.5</v>
      </c>
      <c r="F107" s="38">
        <f t="shared" si="19"/>
        <v>3.55</v>
      </c>
      <c r="G107" s="38">
        <f t="shared" si="19"/>
        <v>3.6</v>
      </c>
      <c r="H107" s="38">
        <f t="shared" si="20"/>
        <v>3.6</v>
      </c>
      <c r="I107" s="38">
        <f t="shared" si="20"/>
        <v>3.6</v>
      </c>
      <c r="J107" s="38">
        <f t="shared" si="21"/>
        <v>3.6</v>
      </c>
    </row>
    <row r="108" spans="1:240" x14ac:dyDescent="0.2">
      <c r="A108" s="15"/>
      <c r="B108" s="15"/>
      <c r="C108" s="43"/>
      <c r="D108" s="43"/>
      <c r="E108" s="43"/>
      <c r="F108" s="38"/>
      <c r="G108" s="38"/>
      <c r="H108" s="38"/>
      <c r="I108" s="38"/>
      <c r="J108" s="38"/>
    </row>
    <row r="109" spans="1:240" x14ac:dyDescent="0.2">
      <c r="A109" s="17" t="s">
        <v>60</v>
      </c>
      <c r="B109" s="35"/>
      <c r="C109" s="35">
        <f t="shared" ref="C109:H109" si="22">C65/C21</f>
        <v>4.3601415881920795</v>
      </c>
      <c r="D109" s="35">
        <f t="shared" si="22"/>
        <v>4.3908785599140252</v>
      </c>
      <c r="E109" s="35">
        <f t="shared" si="22"/>
        <v>4.3936870382807252</v>
      </c>
      <c r="F109" s="35">
        <f t="shared" si="22"/>
        <v>4.5233713901947619</v>
      </c>
      <c r="G109" s="35">
        <f t="shared" si="22"/>
        <v>4.5665211551376768</v>
      </c>
      <c r="H109" s="35">
        <f t="shared" si="22"/>
        <v>4.5665211551376768</v>
      </c>
      <c r="I109" s="35">
        <f>I65/I21</f>
        <v>4.5475486903962388</v>
      </c>
      <c r="J109" s="35">
        <f>J65/J21</f>
        <v>4.4805574210879788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</row>
    <row r="110" spans="1:240" x14ac:dyDescent="0.2">
      <c r="A110" s="18"/>
      <c r="B110" s="18"/>
      <c r="C110" s="18"/>
      <c r="D110" s="18"/>
      <c r="E110" s="18"/>
      <c r="F110" s="14"/>
      <c r="G110" s="14"/>
      <c r="H110" s="14"/>
      <c r="I110" s="14"/>
      <c r="J110" s="14"/>
    </row>
    <row r="115" spans="1:10" x14ac:dyDescent="0.2">
      <c r="A115" s="2" t="s">
        <v>93</v>
      </c>
      <c r="B115" s="2"/>
      <c r="C115" s="2"/>
      <c r="D115" s="2"/>
      <c r="E115" s="2"/>
    </row>
    <row r="116" spans="1:10" x14ac:dyDescent="0.2">
      <c r="A116" s="67" t="s">
        <v>94</v>
      </c>
      <c r="B116" s="72" t="str">
        <f t="shared" ref="B116:G116" si="23">B95</f>
        <v>Voorlopige opp</v>
      </c>
      <c r="C116" s="72" t="str">
        <f t="shared" si="23"/>
        <v>Hersiene opp/ 1ste Skatting</v>
      </c>
      <c r="D116" s="72" t="str">
        <f t="shared" si="23"/>
        <v>2de Skatting</v>
      </c>
      <c r="E116" s="72" t="str">
        <f t="shared" si="23"/>
        <v>3de Skatting</v>
      </c>
      <c r="F116" s="72" t="str">
        <f t="shared" si="23"/>
        <v>4de Skatting</v>
      </c>
      <c r="G116" s="72" t="str">
        <f t="shared" si="23"/>
        <v>5de Skatting</v>
      </c>
      <c r="H116" s="72" t="str">
        <f>H95</f>
        <v>6de Skatting</v>
      </c>
      <c r="I116" s="72" t="str">
        <f>I95</f>
        <v>7de Skatting</v>
      </c>
      <c r="J116" s="72" t="str">
        <f>J95</f>
        <v>Finale Skatting</v>
      </c>
    </row>
    <row r="117" spans="1:10" x14ac:dyDescent="0.2">
      <c r="A117" s="5"/>
      <c r="B117" s="7" t="str">
        <f t="shared" ref="B117:G117" si="24">B8</f>
        <v>2008/09</v>
      </c>
      <c r="C117" s="7" t="str">
        <f t="shared" si="24"/>
        <v>2008/09</v>
      </c>
      <c r="D117" s="7" t="str">
        <f t="shared" si="24"/>
        <v>2008/09</v>
      </c>
      <c r="E117" s="7" t="str">
        <f t="shared" si="24"/>
        <v>2008/09</v>
      </c>
      <c r="F117" s="7" t="str">
        <f t="shared" si="24"/>
        <v>2008/09</v>
      </c>
      <c r="G117" s="7" t="str">
        <f t="shared" si="24"/>
        <v>2008/09</v>
      </c>
      <c r="H117" s="7" t="str">
        <f>H8</f>
        <v>2008/09</v>
      </c>
      <c r="I117" s="7" t="str">
        <f>I8</f>
        <v>2008/10</v>
      </c>
      <c r="J117" s="7" t="str">
        <f>J8</f>
        <v>2008/9</v>
      </c>
    </row>
    <row r="118" spans="1:10" x14ac:dyDescent="0.2">
      <c r="A118" s="6" t="s">
        <v>44</v>
      </c>
      <c r="B118" s="8" t="s">
        <v>121</v>
      </c>
      <c r="C118" s="8" t="s">
        <v>121</v>
      </c>
      <c r="D118" s="8" t="s">
        <v>121</v>
      </c>
      <c r="E118" s="8" t="s">
        <v>121</v>
      </c>
      <c r="F118" s="8" t="s">
        <v>121</v>
      </c>
      <c r="G118" s="8" t="s">
        <v>121</v>
      </c>
      <c r="H118" s="8" t="s">
        <v>121</v>
      </c>
      <c r="I118" s="8" t="s">
        <v>121</v>
      </c>
      <c r="J118" s="8" t="s">
        <v>121</v>
      </c>
    </row>
    <row r="119" spans="1:10" x14ac:dyDescent="0.2">
      <c r="A119" s="15"/>
      <c r="B119" s="15"/>
      <c r="C119" s="15"/>
      <c r="D119" s="15"/>
      <c r="E119" s="15"/>
      <c r="F119" s="28"/>
      <c r="G119" s="28"/>
      <c r="H119" s="28"/>
      <c r="I119" s="28"/>
      <c r="J119" s="28"/>
    </row>
    <row r="120" spans="1:10" x14ac:dyDescent="0.2">
      <c r="A120" s="16" t="s">
        <v>113</v>
      </c>
      <c r="B120" s="11"/>
      <c r="C120" s="38">
        <f t="shared" ref="C120:E128" si="25">C75/C30</f>
        <v>10</v>
      </c>
      <c r="D120" s="38">
        <f t="shared" si="25"/>
        <v>10</v>
      </c>
      <c r="E120" s="38">
        <f t="shared" si="25"/>
        <v>10</v>
      </c>
      <c r="F120" s="38">
        <f t="shared" ref="F120:G128" si="26">F75/F30</f>
        <v>10</v>
      </c>
      <c r="G120" s="38">
        <f t="shared" si="26"/>
        <v>10</v>
      </c>
      <c r="H120" s="38">
        <f t="shared" ref="H120:I128" si="27">H75/H30</f>
        <v>10</v>
      </c>
      <c r="I120" s="38">
        <f t="shared" si="27"/>
        <v>10</v>
      </c>
      <c r="J120" s="38">
        <f t="shared" ref="J120:J128" si="28">J75/J30</f>
        <v>10</v>
      </c>
    </row>
    <row r="121" spans="1:10" x14ac:dyDescent="0.2">
      <c r="A121" s="16" t="s">
        <v>152</v>
      </c>
      <c r="B121" s="11"/>
      <c r="C121" s="38">
        <f t="shared" si="25"/>
        <v>12</v>
      </c>
      <c r="D121" s="38">
        <f t="shared" si="25"/>
        <v>11.5</v>
      </c>
      <c r="E121" s="38">
        <f t="shared" si="25"/>
        <v>11.5</v>
      </c>
      <c r="F121" s="38">
        <f t="shared" si="26"/>
        <v>11.5</v>
      </c>
      <c r="G121" s="38">
        <f t="shared" si="26"/>
        <v>11.5</v>
      </c>
      <c r="H121" s="38">
        <f t="shared" si="27"/>
        <v>11.5</v>
      </c>
      <c r="I121" s="38">
        <f t="shared" si="27"/>
        <v>11.5</v>
      </c>
      <c r="J121" s="38">
        <f t="shared" si="28"/>
        <v>12</v>
      </c>
    </row>
    <row r="122" spans="1:10" x14ac:dyDescent="0.2">
      <c r="A122" s="16" t="s">
        <v>111</v>
      </c>
      <c r="B122" s="11"/>
      <c r="C122" s="38">
        <f t="shared" si="25"/>
        <v>4.05</v>
      </c>
      <c r="D122" s="38">
        <f t="shared" si="25"/>
        <v>4.2</v>
      </c>
      <c r="E122" s="38">
        <f t="shared" si="25"/>
        <v>4.2</v>
      </c>
      <c r="F122" s="38">
        <f t="shared" si="26"/>
        <v>4.3499999999999996</v>
      </c>
      <c r="G122" s="38">
        <f t="shared" si="26"/>
        <v>4.4000000000000004</v>
      </c>
      <c r="H122" s="38">
        <f t="shared" si="27"/>
        <v>4.4000000000000004</v>
      </c>
      <c r="I122" s="38">
        <f t="shared" si="27"/>
        <v>4.5999999999999996</v>
      </c>
      <c r="J122" s="38">
        <f t="shared" si="28"/>
        <v>4.5999999999999996</v>
      </c>
    </row>
    <row r="123" spans="1:10" x14ac:dyDescent="0.2">
      <c r="A123" s="16" t="s">
        <v>112</v>
      </c>
      <c r="B123" s="11"/>
      <c r="C123" s="38">
        <f t="shared" si="25"/>
        <v>5.5</v>
      </c>
      <c r="D123" s="38">
        <f t="shared" si="25"/>
        <v>5.5</v>
      </c>
      <c r="E123" s="38">
        <f t="shared" si="25"/>
        <v>5.5</v>
      </c>
      <c r="F123" s="38">
        <f t="shared" si="26"/>
        <v>5.5</v>
      </c>
      <c r="G123" s="38">
        <f t="shared" si="26"/>
        <v>5.5</v>
      </c>
      <c r="H123" s="38">
        <f t="shared" si="27"/>
        <v>5.5</v>
      </c>
      <c r="I123" s="38">
        <f t="shared" si="27"/>
        <v>5.5</v>
      </c>
      <c r="J123" s="38">
        <f t="shared" si="28"/>
        <v>5.5</v>
      </c>
    </row>
    <row r="124" spans="1:10" x14ac:dyDescent="0.2">
      <c r="A124" s="16" t="s">
        <v>54</v>
      </c>
      <c r="B124" s="11"/>
      <c r="C124" s="38">
        <f t="shared" si="25"/>
        <v>6</v>
      </c>
      <c r="D124" s="38">
        <f t="shared" si="25"/>
        <v>6</v>
      </c>
      <c r="E124" s="38">
        <f t="shared" si="25"/>
        <v>6</v>
      </c>
      <c r="F124" s="38">
        <f t="shared" si="26"/>
        <v>6.1999999999999993</v>
      </c>
      <c r="G124" s="38">
        <f t="shared" si="26"/>
        <v>6.3000000000000007</v>
      </c>
      <c r="H124" s="38">
        <f t="shared" si="27"/>
        <v>6.3000000000000007</v>
      </c>
      <c r="I124" s="38">
        <f t="shared" si="27"/>
        <v>6.3000000000000007</v>
      </c>
      <c r="J124" s="38">
        <f t="shared" si="28"/>
        <v>6.3000000000000007</v>
      </c>
    </row>
    <row r="125" spans="1:10" x14ac:dyDescent="0.2">
      <c r="A125" s="16" t="s">
        <v>55</v>
      </c>
      <c r="B125" s="11"/>
      <c r="C125" s="38">
        <f t="shared" si="25"/>
        <v>5.3999999999999995</v>
      </c>
      <c r="D125" s="38">
        <f t="shared" si="25"/>
        <v>5.3999999999999995</v>
      </c>
      <c r="E125" s="38">
        <f t="shared" si="25"/>
        <v>5.3999999999999995</v>
      </c>
      <c r="F125" s="38">
        <f t="shared" si="26"/>
        <v>5.5</v>
      </c>
      <c r="G125" s="38">
        <f t="shared" si="26"/>
        <v>5.5</v>
      </c>
      <c r="H125" s="38">
        <f t="shared" si="27"/>
        <v>5.5</v>
      </c>
      <c r="I125" s="38">
        <f t="shared" si="27"/>
        <v>5.6000000000000005</v>
      </c>
      <c r="J125" s="38">
        <f t="shared" si="28"/>
        <v>5.7</v>
      </c>
    </row>
    <row r="126" spans="1:10" x14ac:dyDescent="0.2">
      <c r="A126" s="16" t="s">
        <v>114</v>
      </c>
      <c r="B126" s="11"/>
      <c r="C126" s="38">
        <f t="shared" si="25"/>
        <v>3.8</v>
      </c>
      <c r="D126" s="38">
        <f t="shared" si="25"/>
        <v>4.7</v>
      </c>
      <c r="E126" s="38">
        <f t="shared" si="25"/>
        <v>4.7</v>
      </c>
      <c r="F126" s="38">
        <f t="shared" si="26"/>
        <v>4.8</v>
      </c>
      <c r="G126" s="38">
        <f t="shared" si="26"/>
        <v>4.8</v>
      </c>
      <c r="H126" s="38">
        <f t="shared" si="27"/>
        <v>4.8</v>
      </c>
      <c r="I126" s="38">
        <f t="shared" si="27"/>
        <v>4.8</v>
      </c>
      <c r="J126" s="38">
        <f t="shared" si="28"/>
        <v>4.8</v>
      </c>
    </row>
    <row r="127" spans="1:10" x14ac:dyDescent="0.2">
      <c r="A127" s="16" t="s">
        <v>57</v>
      </c>
      <c r="B127" s="11"/>
      <c r="C127" s="38">
        <f t="shared" si="25"/>
        <v>4.6000000000000005</v>
      </c>
      <c r="D127" s="38">
        <f t="shared" si="25"/>
        <v>4.5999999999999996</v>
      </c>
      <c r="E127" s="38">
        <f t="shared" si="25"/>
        <v>4.5999999999999996</v>
      </c>
      <c r="F127" s="38">
        <f t="shared" si="26"/>
        <v>4.8</v>
      </c>
      <c r="G127" s="38">
        <f t="shared" si="26"/>
        <v>4.833333333333333</v>
      </c>
      <c r="H127" s="38">
        <f t="shared" si="27"/>
        <v>4.8499999999999996</v>
      </c>
      <c r="I127" s="38">
        <f t="shared" si="27"/>
        <v>5</v>
      </c>
      <c r="J127" s="38">
        <f t="shared" si="28"/>
        <v>5</v>
      </c>
    </row>
    <row r="128" spans="1:10" x14ac:dyDescent="0.2">
      <c r="A128" s="16" t="s">
        <v>115</v>
      </c>
      <c r="B128" s="11"/>
      <c r="C128" s="38">
        <f t="shared" si="25"/>
        <v>3.8</v>
      </c>
      <c r="D128" s="38">
        <f t="shared" si="25"/>
        <v>3.75</v>
      </c>
      <c r="E128" s="38">
        <f t="shared" si="25"/>
        <v>3.75</v>
      </c>
      <c r="F128" s="38">
        <f t="shared" si="26"/>
        <v>3.75</v>
      </c>
      <c r="G128" s="38">
        <f t="shared" si="26"/>
        <v>3.75</v>
      </c>
      <c r="H128" s="38">
        <f t="shared" si="27"/>
        <v>3.75</v>
      </c>
      <c r="I128" s="38">
        <f t="shared" si="27"/>
        <v>3.75</v>
      </c>
      <c r="J128" s="38">
        <f t="shared" si="28"/>
        <v>3.8</v>
      </c>
    </row>
    <row r="129" spans="1:240" x14ac:dyDescent="0.2">
      <c r="A129" s="15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240" x14ac:dyDescent="0.2">
      <c r="A130" s="17" t="s">
        <v>60</v>
      </c>
      <c r="B130" s="35"/>
      <c r="C130" s="35">
        <f t="shared" ref="C130:H130" si="29">C85/C40</f>
        <v>4.9218897637795278</v>
      </c>
      <c r="D130" s="35">
        <f t="shared" si="29"/>
        <v>4.9906702412868631</v>
      </c>
      <c r="E130" s="35">
        <f t="shared" si="29"/>
        <v>4.9912158543117302</v>
      </c>
      <c r="F130" s="35">
        <f t="shared" si="29"/>
        <v>5.0917954182205643</v>
      </c>
      <c r="G130" s="35">
        <f t="shared" si="29"/>
        <v>5.1181140117208317</v>
      </c>
      <c r="H130" s="35">
        <f t="shared" si="29"/>
        <v>5.1186467767714445</v>
      </c>
      <c r="I130" s="35">
        <f>I85/I40</f>
        <v>5.2344698987746403</v>
      </c>
      <c r="J130" s="35">
        <f>J85/J40</f>
        <v>5.2951518380394242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</row>
    <row r="131" spans="1:240" x14ac:dyDescent="0.2">
      <c r="A131" s="18"/>
      <c r="B131" s="18"/>
      <c r="C131" s="18"/>
      <c r="D131" s="18"/>
      <c r="E131" s="18"/>
      <c r="F131" s="14"/>
      <c r="G131" s="14"/>
      <c r="H131" s="14"/>
      <c r="I131" s="14"/>
      <c r="J131" s="14"/>
    </row>
    <row r="133" spans="1:240" x14ac:dyDescent="0.2">
      <c r="A133" s="3" t="s">
        <v>95</v>
      </c>
      <c r="B133" s="3"/>
      <c r="C133" s="3"/>
      <c r="D133" s="3"/>
      <c r="E133" s="3"/>
    </row>
    <row r="134" spans="1:240" x14ac:dyDescent="0.2">
      <c r="A134" s="3" t="s">
        <v>96</v>
      </c>
      <c r="B134" s="45" t="str">
        <f t="shared" ref="B134:G135" si="30">B116</f>
        <v>Voorlopige opp</v>
      </c>
      <c r="C134" s="45" t="str">
        <f t="shared" si="30"/>
        <v>Hersiene opp/ 1ste Skatting</v>
      </c>
      <c r="D134" s="45" t="str">
        <f t="shared" si="30"/>
        <v>2de Skatting</v>
      </c>
      <c r="E134" s="45" t="str">
        <f t="shared" si="30"/>
        <v>3de Skatting</v>
      </c>
      <c r="F134" s="45" t="str">
        <f t="shared" si="30"/>
        <v>4de Skatting</v>
      </c>
      <c r="G134" s="45" t="str">
        <f t="shared" si="30"/>
        <v>5de Skatting</v>
      </c>
      <c r="H134" s="45" t="str">
        <f t="shared" ref="H134:J135" si="31">H116</f>
        <v>6de Skatting</v>
      </c>
      <c r="I134" s="45" t="str">
        <f t="shared" si="31"/>
        <v>7de Skatting</v>
      </c>
      <c r="J134" s="45" t="str">
        <f t="shared" si="31"/>
        <v>Finale Skatting</v>
      </c>
    </row>
    <row r="135" spans="1:240" x14ac:dyDescent="0.2">
      <c r="A135" s="28"/>
      <c r="B135" s="32" t="str">
        <f t="shared" si="30"/>
        <v>2008/09</v>
      </c>
      <c r="C135" s="32" t="str">
        <f t="shared" si="30"/>
        <v>2008/09</v>
      </c>
      <c r="D135" s="32" t="str">
        <f t="shared" si="30"/>
        <v>2008/09</v>
      </c>
      <c r="E135" s="32" t="str">
        <f t="shared" si="30"/>
        <v>2008/09</v>
      </c>
      <c r="F135" s="32" t="str">
        <f t="shared" si="30"/>
        <v>2008/09</v>
      </c>
      <c r="G135" s="32" t="str">
        <f t="shared" si="30"/>
        <v>2008/09</v>
      </c>
      <c r="H135" s="32" t="str">
        <f t="shared" si="31"/>
        <v>2008/09</v>
      </c>
      <c r="I135" s="32" t="str">
        <f t="shared" si="31"/>
        <v>2008/10</v>
      </c>
      <c r="J135" s="32" t="str">
        <f t="shared" si="31"/>
        <v>2008/9</v>
      </c>
    </row>
    <row r="136" spans="1:240" x14ac:dyDescent="0.2">
      <c r="A136" s="11"/>
      <c r="B136" s="8" t="s">
        <v>121</v>
      </c>
      <c r="C136" s="8" t="s">
        <v>121</v>
      </c>
      <c r="D136" s="8" t="s">
        <v>121</v>
      </c>
      <c r="E136" s="8" t="s">
        <v>121</v>
      </c>
      <c r="F136" s="8" t="s">
        <v>121</v>
      </c>
      <c r="G136" s="8" t="s">
        <v>121</v>
      </c>
      <c r="H136" s="8" t="s">
        <v>121</v>
      </c>
      <c r="I136" s="8" t="s">
        <v>121</v>
      </c>
      <c r="J136" s="8" t="s">
        <v>121</v>
      </c>
    </row>
    <row r="137" spans="1:240" x14ac:dyDescent="0.2">
      <c r="A137" s="68" t="s">
        <v>60</v>
      </c>
      <c r="B137" s="33"/>
      <c r="C137" s="33">
        <f t="shared" ref="C137:H137" si="32">C92/C47</f>
        <v>4.5785533512939836</v>
      </c>
      <c r="D137" s="33">
        <f t="shared" si="32"/>
        <v>4.6218725478048981</v>
      </c>
      <c r="E137" s="33">
        <f t="shared" si="32"/>
        <v>4.6239422084623323</v>
      </c>
      <c r="F137" s="33">
        <f t="shared" si="32"/>
        <v>4.7431307929969106</v>
      </c>
      <c r="G137" s="33">
        <f t="shared" si="32"/>
        <v>4.7797734294541714</v>
      </c>
      <c r="H137" s="33">
        <f t="shared" si="32"/>
        <v>4.7799794026776521</v>
      </c>
      <c r="I137" s="33">
        <f>I92/I47</f>
        <v>4.8131204943357364</v>
      </c>
      <c r="J137" s="33">
        <f>J92/J47</f>
        <v>4.7954891864057672</v>
      </c>
    </row>
    <row r="140" spans="1:240" x14ac:dyDescent="0.2">
      <c r="A140" s="2" t="s">
        <v>97</v>
      </c>
      <c r="B140" s="2"/>
      <c r="C140" s="2"/>
      <c r="D140" s="2"/>
      <c r="E140" s="2"/>
    </row>
    <row r="141" spans="1:240" x14ac:dyDescent="0.2">
      <c r="A141" s="2" t="s">
        <v>98</v>
      </c>
      <c r="B141" s="2"/>
      <c r="C141" s="2"/>
      <c r="D141" s="2"/>
      <c r="E141" s="2"/>
    </row>
    <row r="142" spans="1:240" x14ac:dyDescent="0.2">
      <c r="B142" t="str">
        <f t="shared" ref="B142:G142" si="33">B134</f>
        <v>Voorlopige opp</v>
      </c>
      <c r="C142" t="str">
        <f t="shared" si="33"/>
        <v>Hersiene opp/ 1ste Skatting</v>
      </c>
      <c r="D142" t="str">
        <f t="shared" si="33"/>
        <v>2de Skatting</v>
      </c>
      <c r="E142" t="str">
        <f t="shared" si="33"/>
        <v>3de Skatting</v>
      </c>
      <c r="F142" t="str">
        <f t="shared" si="33"/>
        <v>4de Skatting</v>
      </c>
      <c r="G142" t="str">
        <f t="shared" si="33"/>
        <v>5de Skatting</v>
      </c>
      <c r="H142" t="str">
        <f>H134</f>
        <v>6de Skatting</v>
      </c>
      <c r="I142" t="str">
        <f>I134</f>
        <v>7de Skatting</v>
      </c>
      <c r="J142" t="str">
        <f>J134</f>
        <v>Finale Skatting</v>
      </c>
    </row>
    <row r="143" spans="1:240" x14ac:dyDescent="0.2">
      <c r="A143" s="69" t="s">
        <v>99</v>
      </c>
      <c r="B143" s="23" t="str">
        <f t="shared" ref="B143:G143" si="34">B8</f>
        <v>2008/09</v>
      </c>
      <c r="C143" s="23" t="str">
        <f t="shared" si="34"/>
        <v>2008/09</v>
      </c>
      <c r="D143" s="23" t="str">
        <f t="shared" si="34"/>
        <v>2008/09</v>
      </c>
      <c r="E143" s="23" t="str">
        <f t="shared" si="34"/>
        <v>2008/09</v>
      </c>
      <c r="F143" s="23" t="str">
        <f t="shared" si="34"/>
        <v>2008/09</v>
      </c>
      <c r="G143" s="23" t="str">
        <f t="shared" si="34"/>
        <v>2008/09</v>
      </c>
      <c r="H143" s="23" t="str">
        <f>H8</f>
        <v>2008/09</v>
      </c>
      <c r="I143" s="23" t="str">
        <f>I8</f>
        <v>2008/10</v>
      </c>
      <c r="J143" s="23" t="str">
        <f>J8</f>
        <v>2008/9</v>
      </c>
    </row>
    <row r="144" spans="1:240" x14ac:dyDescent="0.2">
      <c r="A144" s="29" t="s">
        <v>100</v>
      </c>
      <c r="B144" s="26" t="s">
        <v>45</v>
      </c>
      <c r="C144" s="26" t="s">
        <v>45</v>
      </c>
      <c r="D144" s="26" t="s">
        <v>45</v>
      </c>
      <c r="E144" s="26" t="s">
        <v>45</v>
      </c>
      <c r="F144" s="26" t="s">
        <v>45</v>
      </c>
      <c r="G144" s="26" t="s">
        <v>45</v>
      </c>
      <c r="H144" s="26" t="s">
        <v>45</v>
      </c>
      <c r="I144" s="26" t="s">
        <v>45</v>
      </c>
      <c r="J144" s="26" t="s">
        <v>45</v>
      </c>
    </row>
    <row r="145" spans="1:10" x14ac:dyDescent="0.2">
      <c r="A145" s="69"/>
      <c r="B145" s="20"/>
      <c r="C145" s="20"/>
      <c r="D145" s="20"/>
      <c r="E145" s="20"/>
      <c r="F145" s="19"/>
      <c r="G145" s="19"/>
      <c r="H145" s="19"/>
      <c r="I145" s="19"/>
      <c r="J145" s="19"/>
    </row>
    <row r="146" spans="1:10" x14ac:dyDescent="0.2">
      <c r="A146" s="13" t="s">
        <v>101</v>
      </c>
      <c r="B146" s="12"/>
      <c r="C146" s="12">
        <f t="shared" ref="C146:H146" si="35">+C21</f>
        <v>1497.3</v>
      </c>
      <c r="D146" s="12">
        <f t="shared" si="35"/>
        <v>1488.8</v>
      </c>
      <c r="E146" s="12">
        <f t="shared" si="35"/>
        <v>1489</v>
      </c>
      <c r="F146" s="12">
        <f t="shared" si="35"/>
        <v>1489</v>
      </c>
      <c r="G146" s="12">
        <f t="shared" si="35"/>
        <v>1489</v>
      </c>
      <c r="H146" s="12">
        <f t="shared" si="35"/>
        <v>1489</v>
      </c>
      <c r="I146" s="12">
        <f>+I21</f>
        <v>1489</v>
      </c>
      <c r="J146" s="12">
        <f>+J21</f>
        <v>1489</v>
      </c>
    </row>
    <row r="147" spans="1:10" x14ac:dyDescent="0.2">
      <c r="A147" s="13" t="s">
        <v>102</v>
      </c>
      <c r="B147" s="12"/>
      <c r="C147" s="12">
        <f t="shared" ref="C147:H147" si="36">+C40</f>
        <v>952.5</v>
      </c>
      <c r="D147" s="12">
        <f t="shared" si="36"/>
        <v>932.5</v>
      </c>
      <c r="E147" s="12">
        <f t="shared" si="36"/>
        <v>933.5</v>
      </c>
      <c r="F147" s="12">
        <f t="shared" si="36"/>
        <v>938.5</v>
      </c>
      <c r="G147" s="12">
        <f t="shared" si="36"/>
        <v>938.5</v>
      </c>
      <c r="H147" s="12">
        <f t="shared" si="36"/>
        <v>938.5</v>
      </c>
      <c r="I147" s="12">
        <f>+I40</f>
        <v>938.5</v>
      </c>
      <c r="J147" s="12">
        <f>+J40</f>
        <v>938.5</v>
      </c>
    </row>
    <row r="148" spans="1:10" x14ac:dyDescent="0.2">
      <c r="A148" s="13"/>
      <c r="B148" s="12"/>
      <c r="C148" s="12"/>
      <c r="D148" s="12"/>
      <c r="E148" s="12"/>
      <c r="F148" s="12"/>
      <c r="G148" s="12"/>
      <c r="H148" s="12"/>
      <c r="I148" s="12"/>
      <c r="J148" s="12"/>
    </row>
    <row r="149" spans="1:10" x14ac:dyDescent="0.2">
      <c r="A149" s="13" t="s">
        <v>103</v>
      </c>
      <c r="B149" s="12"/>
      <c r="C149" s="12">
        <f t="shared" ref="C149:H149" si="37">+C146+C147</f>
        <v>2449.8000000000002</v>
      </c>
      <c r="D149" s="12">
        <f t="shared" si="37"/>
        <v>2421.3000000000002</v>
      </c>
      <c r="E149" s="12">
        <f t="shared" si="37"/>
        <v>2422.5</v>
      </c>
      <c r="F149" s="12">
        <f t="shared" si="37"/>
        <v>2427.5</v>
      </c>
      <c r="G149" s="12">
        <f t="shared" si="37"/>
        <v>2427.5</v>
      </c>
      <c r="H149" s="12">
        <f t="shared" si="37"/>
        <v>2427.5</v>
      </c>
      <c r="I149" s="12">
        <f>+I146+I147</f>
        <v>2427.5</v>
      </c>
      <c r="J149" s="12">
        <f>+J146+J147</f>
        <v>2427.5</v>
      </c>
    </row>
    <row r="150" spans="1:10" x14ac:dyDescent="0.2">
      <c r="A150" s="13"/>
      <c r="B150" s="12"/>
      <c r="C150" s="12"/>
      <c r="D150" s="12"/>
      <c r="E150" s="12"/>
      <c r="F150" s="12"/>
      <c r="G150" s="12"/>
      <c r="H150" s="12"/>
      <c r="I150" s="12"/>
      <c r="J150" s="12"/>
    </row>
    <row r="151" spans="1:10" x14ac:dyDescent="0.2">
      <c r="A151" s="13" t="s">
        <v>104</v>
      </c>
      <c r="B151" s="12"/>
      <c r="C151" s="12"/>
      <c r="D151" s="12"/>
      <c r="E151" s="12"/>
      <c r="F151" s="12"/>
      <c r="G151" s="12"/>
      <c r="H151" s="12"/>
      <c r="I151" s="12"/>
      <c r="J151" s="12"/>
    </row>
    <row r="152" spans="1:10" x14ac:dyDescent="0.2">
      <c r="A152" s="13" t="s">
        <v>105</v>
      </c>
      <c r="B152" s="12"/>
      <c r="C152" s="12">
        <f t="shared" ref="C152:H152" si="38">+C146/C149*100</f>
        <v>61.119275042860636</v>
      </c>
      <c r="D152" s="12">
        <f t="shared" si="38"/>
        <v>61.487630611654886</v>
      </c>
      <c r="E152" s="12">
        <f t="shared" si="38"/>
        <v>61.465428276573789</v>
      </c>
      <c r="F152" s="12">
        <f t="shared" si="38"/>
        <v>61.338825952626166</v>
      </c>
      <c r="G152" s="12">
        <f t="shared" si="38"/>
        <v>61.338825952626166</v>
      </c>
      <c r="H152" s="12">
        <f t="shared" si="38"/>
        <v>61.338825952626166</v>
      </c>
      <c r="I152" s="12">
        <f>+I146/I149*100</f>
        <v>61.338825952626166</v>
      </c>
      <c r="J152" s="12">
        <f>+J146/J149*100</f>
        <v>61.338825952626166</v>
      </c>
    </row>
    <row r="153" spans="1:10" x14ac:dyDescent="0.2">
      <c r="A153" s="13"/>
      <c r="B153" s="12"/>
      <c r="C153" s="12"/>
      <c r="D153" s="12"/>
      <c r="E153" s="12"/>
      <c r="F153" s="12"/>
      <c r="G153" s="12"/>
      <c r="H153" s="12"/>
      <c r="I153" s="12"/>
      <c r="J153" s="12"/>
    </row>
    <row r="154" spans="1:10" x14ac:dyDescent="0.2">
      <c r="A154" s="13" t="s">
        <v>106</v>
      </c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0" x14ac:dyDescent="0.2">
      <c r="A155" s="13" t="s">
        <v>107</v>
      </c>
      <c r="B155" s="12"/>
      <c r="C155" s="12">
        <f t="shared" ref="C155:H155" si="39">+C147/C149*100</f>
        <v>38.880724957139357</v>
      </c>
      <c r="D155" s="12">
        <f t="shared" si="39"/>
        <v>38.5123693883451</v>
      </c>
      <c r="E155" s="12">
        <f t="shared" si="39"/>
        <v>38.534571723426211</v>
      </c>
      <c r="F155" s="12">
        <f t="shared" si="39"/>
        <v>38.661174047373841</v>
      </c>
      <c r="G155" s="12">
        <f t="shared" si="39"/>
        <v>38.661174047373841</v>
      </c>
      <c r="H155" s="12">
        <f t="shared" si="39"/>
        <v>38.661174047373841</v>
      </c>
      <c r="I155" s="12">
        <f>+I147/I149*100</f>
        <v>38.661174047373841</v>
      </c>
      <c r="J155" s="12">
        <f>+J147/J149*100</f>
        <v>38.661174047373841</v>
      </c>
    </row>
    <row r="156" spans="1:10" x14ac:dyDescent="0.2">
      <c r="A156" s="29"/>
      <c r="B156" s="73"/>
      <c r="C156" s="73"/>
      <c r="D156" s="73"/>
      <c r="E156" s="73"/>
      <c r="F156" s="8"/>
      <c r="G156" s="8"/>
      <c r="H156" s="8"/>
      <c r="I156" s="8"/>
      <c r="J156" s="8"/>
    </row>
    <row r="157" spans="1:10" x14ac:dyDescent="0.2">
      <c r="A157" s="2"/>
      <c r="B157" s="2"/>
      <c r="C157" s="2"/>
      <c r="D157" s="2"/>
      <c r="E157" s="2"/>
      <c r="F15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84FEEFF2B3445A2FD9A05564CC876" ma:contentTypeVersion="19" ma:contentTypeDescription="Create a new document." ma:contentTypeScope="" ma:versionID="351e85753864b14909df5d3eaf6f4b00">
  <xsd:schema xmlns:xsd="http://www.w3.org/2001/XMLSchema" xmlns:xs="http://www.w3.org/2001/XMLSchema" xmlns:p="http://schemas.microsoft.com/office/2006/metadata/properties" xmlns:ns2="f1252947-2001-457f-98a7-1c95e98e9bef" xmlns:ns3="40c849ac-f25b-439c-9308-2a977caa9bc0" targetNamespace="http://schemas.microsoft.com/office/2006/metadata/properties" ma:root="true" ma:fieldsID="accb5f70bf0a1eb27bb3c764dae44b16" ns2:_="" ns3:_="">
    <xsd:import namespace="f1252947-2001-457f-98a7-1c95e98e9bef"/>
    <xsd:import namespace="40c849ac-f25b-439c-9308-2a977caa9b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52947-2001-457f-98a7-1c95e98e9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49aafc-6ab0-49c0-87b2-6b4cfc611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849ac-f25b-439c-9308-2a977caa9b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ec9de9-deb0-444e-bf89-2f63388793b9}" ma:internalName="TaxCatchAll" ma:showField="CatchAllData" ma:web="40c849ac-f25b-439c-9308-2a977caa9b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c849ac-f25b-439c-9308-2a977caa9bc0" xsi:nil="true"/>
    <lcf76f155ced4ddcb4097134ff3c332f xmlns="f1252947-2001-457f-98a7-1c95e98e9be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5B185-1C5E-45CC-820A-F9425AEA671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9C8DA0E-7D1F-492A-BD8F-5A7C0348F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252947-2001-457f-98a7-1c95e98e9bef"/>
    <ds:schemaRef ds:uri="40c849ac-f25b-439c-9308-2a977caa9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6AD020-BF80-4484-8839-E3F08F0EB4E3}">
  <ds:schemaRefs>
    <ds:schemaRef ds:uri="40c849ac-f25b-439c-9308-2a977caa9bc0"/>
    <ds:schemaRef ds:uri="http://schemas.microsoft.com/office/2006/metadata/properties"/>
    <ds:schemaRef ds:uri="http://schemas.microsoft.com/office/2006/documentManagement/types"/>
    <ds:schemaRef ds:uri="f1252947-2001-457f-98a7-1c95e98e9bef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DDBDF2C1-81B0-48F7-BECB-5D296162F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54</vt:i4>
      </vt:variant>
      <vt:variant>
        <vt:lpstr>Named Ranges</vt:lpstr>
      </vt:variant>
      <vt:variant>
        <vt:i4>2</vt:i4>
      </vt:variant>
    </vt:vector>
  </HeadingPairs>
  <TitlesOfParts>
    <vt:vector size="60" baseType="lpstr">
      <vt:lpstr>DATA-whiteyellow</vt:lpstr>
      <vt:lpstr>Prod skattings 2016</vt:lpstr>
      <vt:lpstr>Non commercial</vt:lpstr>
      <vt:lpstr>Prod skattings 2008-09</vt:lpstr>
      <vt:lpstr>Total area</vt:lpstr>
      <vt:lpstr>Total area prod yield</vt:lpstr>
      <vt:lpstr>Produksie-Wes-Kaap</vt:lpstr>
      <vt:lpstr>Produksie-Oos Kaap</vt:lpstr>
      <vt:lpstr>Graph-% production</vt:lpstr>
      <vt:lpstr>Vrystaat Witmielies</vt:lpstr>
      <vt:lpstr>Vrystaat Geelmielies</vt:lpstr>
      <vt:lpstr>Vrystaat Totaal Mielies</vt:lpstr>
      <vt:lpstr>Graph-Total yield_West</vt:lpstr>
      <vt:lpstr>Graph-Total yield_East</vt:lpstr>
      <vt:lpstr>Totale Gemiddelde opbrengs</vt:lpstr>
      <vt:lpstr>Graph-Total production</vt:lpstr>
      <vt:lpstr>Graph-% Area</vt:lpstr>
      <vt:lpstr>Graph- Area planted</vt:lpstr>
      <vt:lpstr>2016 Witmielies skattings</vt:lpstr>
      <vt:lpstr>2016 Geelmielies - skatting</vt:lpstr>
      <vt:lpstr>2016 totamielies - skatting</vt:lpstr>
      <vt:lpstr>2015 Witmielies skattings (2)</vt:lpstr>
      <vt:lpstr>2015 Geelmielies skattings (3)</vt:lpstr>
      <vt:lpstr>Bydrae hektare</vt:lpstr>
      <vt:lpstr>Bydrae Produksie</vt:lpstr>
      <vt:lpstr>Chart1</vt:lpstr>
      <vt:lpstr>Yield (com vs SHF)</vt:lpstr>
      <vt:lpstr>WM</vt:lpstr>
      <vt:lpstr>Graph-Total area</vt:lpstr>
      <vt:lpstr>Graph-Total yield</vt:lpstr>
      <vt:lpstr>Graph-Area under white maize</vt:lpstr>
      <vt:lpstr>Graph-Area under Yellow maize</vt:lpstr>
      <vt:lpstr>Production of white maize</vt:lpstr>
      <vt:lpstr>Production of yellow maize</vt:lpstr>
      <vt:lpstr>2008-09 skattings</vt:lpstr>
      <vt:lpstr>Produksie-Weste</vt:lpstr>
      <vt:lpstr>Produksie-Vrystaat</vt:lpstr>
      <vt:lpstr>Produksie-Natal</vt:lpstr>
      <vt:lpstr>Produksie-Mpumalanga</vt:lpstr>
      <vt:lpstr>Opbrengs-Vrystaat</vt:lpstr>
      <vt:lpstr>Opbrengs-Natal</vt:lpstr>
      <vt:lpstr>Opbrengs-Mpumalanga</vt:lpstr>
      <vt:lpstr>Opbrengs-Wes-Kaap</vt:lpstr>
      <vt:lpstr>Opbrengs-Noord-Kaap</vt:lpstr>
      <vt:lpstr>Opbrengs-Oos-Kaap</vt:lpstr>
      <vt:lpstr>Opbrengs-Noordelike Povinsie</vt:lpstr>
      <vt:lpstr>Opbrengs-Gauteng</vt:lpstr>
      <vt:lpstr>Opbrengs-Noordwes</vt:lpstr>
      <vt:lpstr>Obrengs van witmielies</vt:lpstr>
      <vt:lpstr>Obrengs van geelmielies</vt:lpstr>
      <vt:lpstr>Oppervlak-Vrystaat</vt:lpstr>
      <vt:lpstr>Oppervlak-Natal</vt:lpstr>
      <vt:lpstr>Oppervlak-Mpum</vt:lpstr>
      <vt:lpstr>Oppervlak-Gauteng</vt:lpstr>
      <vt:lpstr>Oppervlak-Noordwes</vt:lpstr>
      <vt:lpstr>2014 Witmielies skattings (2)</vt:lpstr>
      <vt:lpstr>2014 Geelmielies - skatting (2</vt:lpstr>
      <vt:lpstr>Mpumalanga %</vt:lpstr>
      <vt:lpstr>'DATA-whiteyellow'!Print_Area</vt:lpstr>
      <vt:lpstr>'Prod skattings 2016'!Print_Area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 Fourie</dc:creator>
  <cp:keywords/>
  <dc:description/>
  <cp:lastModifiedBy>Luanne Stevens</cp:lastModifiedBy>
  <cp:revision/>
  <cp:lastPrinted>2026-05-04T18:38:44Z</cp:lastPrinted>
  <dcterms:created xsi:type="dcterms:W3CDTF">2002-01-21T13:43:03Z</dcterms:created>
  <dcterms:modified xsi:type="dcterms:W3CDTF">2026-05-04T18:39:19Z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Petru Fourie</vt:lpwstr>
  </property>
  <property fmtid="{D5CDD505-2E9C-101B-9397-08002B2CF9AE}" pid="3" name="Order">
    <vt:lpwstr>14423000.0000000</vt:lpwstr>
  </property>
  <property fmtid="{D5CDD505-2E9C-101B-9397-08002B2CF9AE}" pid="4" name="display_urn:schemas-microsoft-com:office:office#Author">
    <vt:lpwstr>Petru Fourie</vt:lpwstr>
  </property>
  <property fmtid="{D5CDD505-2E9C-101B-9397-08002B2CF9AE}" pid="5" name="MediaServiceImageTags">
    <vt:lpwstr/>
  </property>
  <property fmtid="{D5CDD505-2E9C-101B-9397-08002B2CF9AE}" pid="6" name="ContentTypeId">
    <vt:lpwstr>0x01010062E84FEEFF2B3445A2FD9A05564CC876</vt:lpwstr>
  </property>
</Properties>
</file>